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605" windowHeight="8385" activeTab="3"/>
  </bookViews>
  <sheets>
    <sheet name="Danh Sach" sheetId="1" r:id="rId1"/>
    <sheet name="3" sheetId="2" r:id="rId2"/>
    <sheet name="1a" sheetId="3" r:id="rId3"/>
    <sheet name="2" sheetId="4" r:id="rId4"/>
  </sheets>
  <definedNames>
    <definedName name="_xlnm.Print_Titles" localSheetId="2">'1a'!$10:$10</definedName>
    <definedName name="_xlnm.Print_Titles" localSheetId="3">'2'!$10:$10</definedName>
  </definedNames>
  <calcPr fullCalcOnLoad="1"/>
</workbook>
</file>

<file path=xl/sharedStrings.xml><?xml version="1.0" encoding="utf-8"?>
<sst xmlns="http://schemas.openxmlformats.org/spreadsheetml/2006/main" count="229" uniqueCount="143">
  <si>
    <t>CỘNG HÒA XÃ HỘI CHỦ NGHĨA VIỆT NAM</t>
  </si>
  <si>
    <t>Độc lập - Tự do - Hạnh phúc</t>
  </si>
  <si>
    <t>TT</t>
  </si>
  <si>
    <t>Họ và tên</t>
  </si>
  <si>
    <t>Ngày tháng năm sinh</t>
  </si>
  <si>
    <t>Tuổi khi giải quyết tinh giản biên chế</t>
  </si>
  <si>
    <t>Thời điểm tinh giản biên chế</t>
  </si>
  <si>
    <t>A</t>
  </si>
  <si>
    <t>BIỂU SỐ 1a</t>
  </si>
  <si>
    <t>Trình độ đào tạo</t>
  </si>
  <si>
    <t>Chức danh chuyên môn đang đảm nhiệm</t>
  </si>
  <si>
    <t>Tiền lương theo ngạch, bậc, chức danh, chức vụ hiện hưởng</t>
  </si>
  <si>
    <t>Phụ cấp chức vụ (nếu có)</t>
  </si>
  <si>
    <t>Phụ cấp thâm niên nghề (nếu có)</t>
  </si>
  <si>
    <t>Phụ cấp thâm niên vượt khung (nếu có)</t>
  </si>
  <si>
    <t>Hệ số chênh lệch bảo lưu (nếu có)</t>
  </si>
  <si>
    <t>Lương ngạch, bậc trước liền kề</t>
  </si>
  <si>
    <t>Tiền lương tháng (nếu có) để tính trợ cấp (1000 đồng)</t>
  </si>
  <si>
    <t>Số năm đóng BHXH theo sổ BHXH</t>
  </si>
  <si>
    <t>Kinh phí để thực hiện tinh giản biên chế (1000 đồng)</t>
  </si>
  <si>
    <t>Lý do tinh giản</t>
  </si>
  <si>
    <t>Hệ số lương</t>
  </si>
  <si>
    <t>Thời điểm hưởng</t>
  </si>
  <si>
    <t>Hệ số</t>
  </si>
  <si>
    <t>Mức phụ cấp</t>
  </si>
  <si>
    <t>Tổng số</t>
  </si>
  <si>
    <t>Tổng cộng</t>
  </si>
  <si>
    <t>Trợ cấp tính cho thời gian nghỉ hưu trước tuổi</t>
  </si>
  <si>
    <t>Trợ cấp do có đủ 20 năm đóng BHXH</t>
  </si>
  <si>
    <t>Trợ cấp do có trên 20 năm đóng BHXH</t>
  </si>
  <si>
    <t>TỔNG CỘNG</t>
  </si>
  <si>
    <t>Ghi chú:</t>
  </si>
  <si>
    <t>- Cột 14, 15 đề nghị liệt kê thêm hệ số lương và thời điểm hưởng của năm năm cuối trước khi tinh giản</t>
  </si>
  <si>
    <t>- Cột 16 = Trung bình cộng của 60 tháng tiền lương thực lĩnh trước khi tinh giản.</t>
  </si>
  <si>
    <t>- Cột 17: tính cả số tháng lẻ</t>
  </si>
  <si>
    <t>- Cột 21 = cột 22 + cột 23 + cột 24</t>
  </si>
  <si>
    <t>- Cột 22 = cột 16 x số tháng trợ cấp (tính theo số tháng, năm về hưu trước tuổi)</t>
  </si>
  <si>
    <t>- Cột 23 = cột 16 x 5 tháng</t>
  </si>
  <si>
    <t>- Cột 24 = (cột 17-20) x 1/2 x cột 16</t>
  </si>
  <si>
    <t>Tiền lương tháng hiện hưởng (1000 đồng)</t>
  </si>
  <si>
    <t>BIỂU SỐ 2</t>
  </si>
  <si>
    <t>Tiền lương tháng để tính trợ cấp nghỉ hưu trước tuổi, do đóng bảo hiểm xã hội (1000 đồng)</t>
  </si>
  <si>
    <t>Được hưởng chính sách</t>
  </si>
  <si>
    <t>Thôi việc ngay</t>
  </si>
  <si>
    <t>Thôi việc sau khi đi học nghề</t>
  </si>
  <si>
    <t>- Cột 14, 15 đề nghị liệt kê thêm hệ số lương và thời điểm hưởng của năm năm cuối trước khi tinh giản.</t>
  </si>
  <si>
    <t>BIỂU TÍNH TOÁN TIỀN LƯƠNG THÁNG THỰC LĨNH CỦA 05 NĂM CUỐI TRƯỚC KHI NGHỈ HƯU</t>
  </si>
  <si>
    <t>Tuổi trước khi nghỉ hưu</t>
  </si>
  <si>
    <t>Thời gian tham gia công tác</t>
  </si>
  <si>
    <t>Số năm đóng BHXH</t>
  </si>
  <si>
    <t>Thời gian hưởng lương</t>
  </si>
  <si>
    <t>Tổng số tháng</t>
  </si>
  <si>
    <t>Mức lương</t>
  </si>
  <si>
    <t xml:space="preserve"> Mức lương tối thiểu </t>
  </si>
  <si>
    <t>Năm</t>
  </si>
  <si>
    <t>Tháng</t>
  </si>
  <si>
    <t>Từ tháng</t>
  </si>
  <si>
    <t>Đến tháng</t>
  </si>
  <si>
    <t>Chức vụ</t>
  </si>
  <si>
    <t>Tổng cộng lương</t>
  </si>
  <si>
    <t>Lương bình quân 60 tháng</t>
  </si>
  <si>
    <t>Biểu số 3</t>
  </si>
  <si>
    <t xml:space="preserve"> </t>
  </si>
  <si>
    <t>Nam</t>
  </si>
  <si>
    <t>11/2015</t>
  </si>
  <si>
    <t>Nghỉ hưu trước tuổi
(1000 đồng)</t>
  </si>
  <si>
    <t>Tổng kinh phí để thực hiện chế độ
(1000 đồng)</t>
  </si>
  <si>
    <t xml:space="preserve">Chuyển sang làm việc ở các cơ sở không sử dụng kinh phí </t>
  </si>
  <si>
    <t>PC 0,7</t>
  </si>
  <si>
    <t>13/12/1964</t>
  </si>
  <si>
    <t>Hệ số PC chức vụ</t>
  </si>
  <si>
    <t>01/11/2010</t>
  </si>
  <si>
    <t>01/05/2011</t>
  </si>
  <si>
    <t>30/04/2011</t>
  </si>
  <si>
    <t>01/05/2012</t>
  </si>
  <si>
    <t>01/07/2013</t>
  </si>
  <si>
    <t>30/06/2013</t>
  </si>
  <si>
    <t>01/06/2012</t>
  </si>
  <si>
    <t>01/08/2012</t>
  </si>
  <si>
    <t>01/08/2013</t>
  </si>
  <si>
    <t>01/01/2014</t>
  </si>
  <si>
    <t>01/02/2014</t>
  </si>
  <si>
    <t>01/08/2014</t>
  </si>
  <si>
    <t>01/01/2015</t>
  </si>
  <si>
    <t>01/08/2015</t>
  </si>
  <si>
    <t>01/11/2015</t>
  </si>
  <si>
    <t>30/7/2012</t>
  </si>
  <si>
    <t>30/07/2013</t>
  </si>
  <si>
    <t>30/12/2013</t>
  </si>
  <si>
    <t>30/01/2014</t>
  </si>
  <si>
    <t>30/07/2014</t>
  </si>
  <si>
    <t>30/12/2014</t>
  </si>
  <si>
    <t>30/07/2015</t>
  </si>
  <si>
    <t>30/05/2012</t>
  </si>
  <si>
    <t>30/4/2012</t>
  </si>
  <si>
    <t>HP</t>
  </si>
  <si>
    <t>50 tuổi
11 tháng</t>
  </si>
  <si>
    <t>ĐH</t>
  </si>
  <si>
    <t>32 năm
4 tháng</t>
  </si>
  <si>
    <t>30/12/2010</t>
  </si>
  <si>
    <t>DANH SÁCH CÁN BỘ GIÁO VIÊN XIN NGHỈ HƯU TRƯỚC TUỔI</t>
  </si>
  <si>
    <t>Theo Nghị định 108/2014/NĐ-CP</t>
  </si>
  <si>
    <t xml:space="preserve">Đơn vị </t>
  </si>
  <si>
    <t>Chức
 vụ</t>
  </si>
  <si>
    <t>TĐ Đào tạo</t>
  </si>
  <si>
    <t>Ngày tháng
năm sinh</t>
  </si>
  <si>
    <t>Số tuổi khi
giải quyết tinh giảm biên chế</t>
  </si>
  <si>
    <t>Thời gian công tác và tham gia BHXH</t>
  </si>
  <si>
    <t>Thông tin về lương</t>
  </si>
  <si>
    <t>Lý do xin nghỉ</t>
  </si>
  <si>
    <t>Ghi chú</t>
  </si>
  <si>
    <t>Nữ</t>
  </si>
  <si>
    <t>Năm vào
ngành</t>
  </si>
  <si>
    <t>Số năm
 vào ngành</t>
  </si>
  <si>
    <t>Năm đóng
 BHXH</t>
  </si>
  <si>
    <t>Số năm 
đóng BHXH</t>
  </si>
  <si>
    <t>HS Chức vụ</t>
  </si>
  <si>
    <t>PC thâm niên nghề %</t>
  </si>
  <si>
    <t>PC thâm niên VK %</t>
  </si>
  <si>
    <t>ĐH - MN</t>
  </si>
  <si>
    <t>PHÒNG GD&amp;ĐT THỊ XÃ KỲ ANH</t>
  </si>
  <si>
    <t>TRƯỜNG …………….</t>
  </si>
  <si>
    <t>Theo điểm e Khoản 1 Điều 6
 Nghị định 108/CP</t>
  </si>
  <si>
    <t>HIỆU TRƯỞNG</t>
  </si>
  <si>
    <t>Theo điểm e Khoản 1 Điều 6 Nghị định 108</t>
  </si>
  <si>
    <t>(Kèm theo Công văn số             /…..- ngày       /…/201...)</t>
  </si>
  <si>
    <t>TRƯỜNG …….</t>
  </si>
  <si>
    <t>(Kèm theo Công văn số             /…… ngày       /…./201..)</t>
  </si>
  <si>
    <t>TRƯỜNG ………………..</t>
  </si>
  <si>
    <t>(Kèm theo Công văn số             /………. ngày       /…../201….)</t>
  </si>
  <si>
    <t>Nguyễn Thị A …</t>
  </si>
  <si>
    <t>…….</t>
  </si>
  <si>
    <t>Nguyễn Thị A …..</t>
  </si>
  <si>
    <t>TỔNG HỢP CHUNG DANH SÁCH TINH GIẢN BIÊN CHẾ VÀ DỰ TOÁN KINH PHÍ THỰC HIỆN NĂM 2017</t>
  </si>
  <si>
    <t>DANH SÁCH VÀ KINH PHÍ CHI TRẢ CHO NHỮNG NGƯỜI NGHỈ HƯU TRƯỚC TUỔI NĂM 2017</t>
  </si>
  <si>
    <t>Thị xã Kỳ Anh, ngày    tháng    năm 2017</t>
  </si>
  <si>
    <t>UBND THỊ XÃ KỲ ANH</t>
  </si>
  <si>
    <t>XÁC NHẬN CỦA UBND THỊ XÃ</t>
  </si>
  <si>
    <t>TRƯỞNG PHÒNG NỘI VỤ</t>
  </si>
  <si>
    <t>TRƯỞNG PHÒNG GD&amp;ĐT</t>
  </si>
  <si>
    <t>Nguyễn Văn Giáp</t>
  </si>
  <si>
    <t>Nguyễn Hữu Sum</t>
  </si>
  <si>
    <t>………………..</t>
  </si>
</sst>
</file>

<file path=xl/styles.xml><?xml version="1.0" encoding="utf-8"?>
<styleSheet xmlns="http://schemas.openxmlformats.org/spreadsheetml/2006/main">
  <numFmts count="4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[$-1010409]General"/>
    <numFmt numFmtId="179" formatCode="#,##0.0"/>
    <numFmt numFmtId="180" formatCode="#,##0.000"/>
    <numFmt numFmtId="181" formatCode="mmm\-yyyy"/>
    <numFmt numFmtId="182" formatCode="[$-409]dddd\,\ mmmm\ dd\,\ yyyy"/>
    <numFmt numFmtId="183" formatCode="#,000"/>
    <numFmt numFmtId="184" formatCode="#,##0.0000"/>
    <numFmt numFmtId="185" formatCode="[$-42A]dd\ mmmm\ yyyy"/>
    <numFmt numFmtId="186" formatCode="mm/dd/yyyy"/>
    <numFmt numFmtId="187" formatCode="mm/yyyy"/>
    <numFmt numFmtId="188" formatCode="0.0000"/>
    <numFmt numFmtId="189" formatCode="&quot;€&quot;\ #,##0;\-&quot;€&quot;\ #,##0"/>
    <numFmt numFmtId="190" formatCode="&quot;€&quot;\ #,##0;[Red]\-&quot;€&quot;\ #,##0"/>
    <numFmt numFmtId="191" formatCode="&quot;€&quot;\ #,##0.00;\-&quot;€&quot;\ #,##0.00"/>
    <numFmt numFmtId="192" formatCode="&quot;€&quot;\ #,##0.00;[Red]\-&quot;€&quot;\ #,##0.00"/>
    <numFmt numFmtId="193" formatCode="_-&quot;€&quot;\ * #,##0_-;\-&quot;€&quot;\ * #,##0_-;_-&quot;€&quot;\ * &quot;-&quot;_-;_-@_-"/>
    <numFmt numFmtId="194" formatCode="_-* #,##0_-;\-* #,##0_-;_-* &quot;-&quot;_-;_-@_-"/>
    <numFmt numFmtId="195" formatCode="_-&quot;€&quot;\ * #,##0.00_-;\-&quot;€&quot;\ * #,##0.00_-;_-&quot;€&quot;\ * &quot;-&quot;??_-;_-@_-"/>
    <numFmt numFmtId="196" formatCode="_-* #,##0.00_-;\-* #,##0.00_-;_-* &quot;-&quot;??_-;_-@_-"/>
    <numFmt numFmtId="197" formatCode="[$-1010000]d/m/yyyy;@"/>
    <numFmt numFmtId="198" formatCode="[$-409]h:mm:ss\ AM/PM"/>
  </numFmts>
  <fonts count="6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0" fontId="0" fillId="31" borderId="7" applyNumberFormat="0" applyFont="0" applyAlignment="0" applyProtection="0"/>
    <xf numFmtId="0" fontId="63" fillId="26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5" fillId="0" borderId="10" xfId="0" applyFont="1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3" fontId="0" fillId="0" borderId="0" xfId="0" applyNumberFormat="1" applyAlignment="1">
      <alignment/>
    </xf>
    <xf numFmtId="0" fontId="22" fillId="0" borderId="11" xfId="0" applyFont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textRotation="90" wrapText="1"/>
    </xf>
    <xf numFmtId="0" fontId="2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79" fontId="24" fillId="0" borderId="11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/>
    </xf>
    <xf numFmtId="3" fontId="15" fillId="0" borderId="0" xfId="0" applyNumberFormat="1" applyFont="1" applyBorder="1" applyAlignment="1">
      <alignment/>
    </xf>
    <xf numFmtId="3" fontId="15" fillId="0" borderId="19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83" fontId="15" fillId="0" borderId="19" xfId="0" applyNumberFormat="1" applyFont="1" applyBorder="1" applyAlignment="1">
      <alignment horizontal="center" vertical="center"/>
    </xf>
    <xf numFmtId="197" fontId="15" fillId="0" borderId="10" xfId="0" applyNumberFormat="1" applyFont="1" applyBorder="1" applyAlignment="1">
      <alignment horizontal="center" vertical="center"/>
    </xf>
    <xf numFmtId="183" fontId="15" fillId="0" borderId="10" xfId="0" applyNumberFormat="1" applyFont="1" applyBorder="1" applyAlignment="1">
      <alignment horizontal="center" vertical="center"/>
    </xf>
    <xf numFmtId="197" fontId="15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4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/>
    </xf>
    <xf numFmtId="0" fontId="15" fillId="0" borderId="14" xfId="0" applyFont="1" applyBorder="1" applyAlignment="1">
      <alignment horizontal="center"/>
    </xf>
    <xf numFmtId="183" fontId="15" fillId="0" borderId="14" xfId="0" applyNumberFormat="1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177" fontId="19" fillId="0" borderId="19" xfId="0" applyNumberFormat="1" applyFont="1" applyBorder="1" applyAlignment="1">
      <alignment horizontal="center" vertical="center" wrapText="1"/>
    </xf>
    <xf numFmtId="49" fontId="19" fillId="0" borderId="19" xfId="0" applyNumberFormat="1" applyFont="1" applyBorder="1" applyAlignment="1" quotePrefix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177" fontId="19" fillId="0" borderId="14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 quotePrefix="1">
      <alignment horizontal="center"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0" xfId="0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0" xfId="0" applyFont="1" applyBorder="1" applyAlignment="1">
      <alignment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5" fillId="0" borderId="22" xfId="0" applyFont="1" applyBorder="1" applyAlignment="1">
      <alignment/>
    </xf>
    <xf numFmtId="197" fontId="15" fillId="0" borderId="2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11" xfId="0" applyFont="1" applyBorder="1" applyAlignment="1">
      <alignment horizontal="left" vertical="center"/>
    </xf>
    <xf numFmtId="1" fontId="22" fillId="0" borderId="11" xfId="0" applyNumberFormat="1" applyFont="1" applyBorder="1" applyAlignment="1">
      <alignment horizontal="center" vertical="center"/>
    </xf>
    <xf numFmtId="14" fontId="22" fillId="0" borderId="11" xfId="0" applyNumberFormat="1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22" fillId="0" borderId="11" xfId="0" applyFont="1" applyBorder="1" applyAlignment="1">
      <alignment vertical="center" wrapText="1"/>
    </xf>
    <xf numFmtId="0" fontId="30" fillId="0" borderId="0" xfId="0" applyFont="1" applyFill="1" applyAlignment="1">
      <alignment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center"/>
    </xf>
    <xf numFmtId="0" fontId="2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9" fillId="0" borderId="11" xfId="0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14" fontId="15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 quotePrefix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14" fontId="19" fillId="0" borderId="19" xfId="0" applyNumberFormat="1" applyFont="1" applyBorder="1" applyAlignment="1">
      <alignment horizontal="center" vertical="center" wrapText="1"/>
    </xf>
    <xf numFmtId="14" fontId="19" fillId="0" borderId="14" xfId="0" applyNumberFormat="1" applyFont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 quotePrefix="1">
      <alignment horizontal="center" vertical="center" wrapText="1"/>
    </xf>
    <xf numFmtId="180" fontId="19" fillId="0" borderId="19" xfId="0" applyNumberFormat="1" applyFont="1" applyBorder="1" applyAlignment="1">
      <alignment horizontal="center" vertical="center" wrapText="1"/>
    </xf>
    <xf numFmtId="180" fontId="19" fillId="0" borderId="14" xfId="0" applyNumberFormat="1" applyFont="1" applyBorder="1" applyAlignment="1">
      <alignment horizontal="center" vertical="center" wrapText="1"/>
    </xf>
    <xf numFmtId="3" fontId="19" fillId="0" borderId="19" xfId="0" applyNumberFormat="1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 wrapText="1"/>
    </xf>
    <xf numFmtId="179" fontId="18" fillId="0" borderId="19" xfId="0" applyNumberFormat="1" applyFont="1" applyBorder="1" applyAlignment="1">
      <alignment horizontal="center" vertical="center" wrapText="1"/>
    </xf>
    <xf numFmtId="179" fontId="18" fillId="0" borderId="14" xfId="0" applyNumberFormat="1" applyFont="1" applyBorder="1" applyAlignment="1">
      <alignment horizontal="center" vertical="center" wrapText="1"/>
    </xf>
    <xf numFmtId="179" fontId="19" fillId="0" borderId="19" xfId="0" applyNumberFormat="1" applyFont="1" applyBorder="1" applyAlignment="1">
      <alignment horizontal="center" vertical="center" wrapText="1"/>
    </xf>
    <xf numFmtId="179" fontId="19" fillId="0" borderId="14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197" fontId="19" fillId="0" borderId="19" xfId="0" applyNumberFormat="1" applyFont="1" applyBorder="1" applyAlignment="1" quotePrefix="1">
      <alignment horizontal="center" vertical="center" wrapText="1"/>
    </xf>
    <xf numFmtId="197" fontId="19" fillId="0" borderId="14" xfId="0" applyNumberFormat="1" applyFont="1" applyBorder="1" applyAlignment="1" quotePrefix="1">
      <alignment horizontal="center" vertical="center" wrapText="1"/>
    </xf>
    <xf numFmtId="49" fontId="19" fillId="0" borderId="19" xfId="0" applyNumberFormat="1" applyFont="1" applyBorder="1" applyAlignment="1" quotePrefix="1">
      <alignment horizontal="center" vertical="center" wrapText="1"/>
    </xf>
    <xf numFmtId="17" fontId="19" fillId="0" borderId="14" xfId="0" applyNumberFormat="1" applyFont="1" applyBorder="1" applyAlignment="1" quotePrefix="1">
      <alignment horizontal="center" vertical="center" wrapText="1"/>
    </xf>
    <xf numFmtId="17" fontId="19" fillId="0" borderId="19" xfId="0" applyNumberFormat="1" applyFont="1" applyBorder="1" applyAlignment="1" quotePrefix="1">
      <alignment horizontal="center" vertical="center" wrapText="1"/>
    </xf>
    <xf numFmtId="0" fontId="19" fillId="0" borderId="14" xfId="0" applyFont="1" applyBorder="1" applyAlignment="1" quotePrefix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left" vertical="center"/>
    </xf>
    <xf numFmtId="14" fontId="15" fillId="0" borderId="23" xfId="0" applyNumberFormat="1" applyFont="1" applyBorder="1" applyAlignment="1">
      <alignment horizontal="left" vertical="center"/>
    </xf>
    <xf numFmtId="49" fontId="67" fillId="0" borderId="10" xfId="0" applyNumberFormat="1" applyFont="1" applyBorder="1" applyAlignment="1">
      <alignment horizontal="left" vertical="center"/>
    </xf>
    <xf numFmtId="49" fontId="68" fillId="0" borderId="10" xfId="0" applyNumberFormat="1" applyFont="1" applyBorder="1" applyAlignment="1">
      <alignment horizontal="left" vertical="center"/>
    </xf>
    <xf numFmtId="49" fontId="15" fillId="0" borderId="10" xfId="0" applyNumberFormat="1" applyFont="1" applyBorder="1" applyAlignment="1">
      <alignment horizontal="left" vertical="center"/>
    </xf>
    <xf numFmtId="49" fontId="15" fillId="0" borderId="14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6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</xdr:row>
      <xdr:rowOff>19050</xdr:rowOff>
    </xdr:from>
    <xdr:to>
      <xdr:col>3</xdr:col>
      <xdr:colOff>285750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2181225" y="4381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200025</xdr:colOff>
      <xdr:row>1</xdr:row>
      <xdr:rowOff>200025</xdr:rowOff>
    </xdr:from>
    <xdr:to>
      <xdr:col>13</xdr:col>
      <xdr:colOff>228600</xdr:colOff>
      <xdr:row>1</xdr:row>
      <xdr:rowOff>200025</xdr:rowOff>
    </xdr:to>
    <xdr:sp>
      <xdr:nvSpPr>
        <xdr:cNvPr id="2" name="Line 2"/>
        <xdr:cNvSpPr>
          <a:spLocks/>
        </xdr:cNvSpPr>
      </xdr:nvSpPr>
      <xdr:spPr>
        <a:xfrm>
          <a:off x="5943600" y="4095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2</xdr:row>
      <xdr:rowOff>0</xdr:rowOff>
    </xdr:from>
    <xdr:to>
      <xdr:col>3</xdr:col>
      <xdr:colOff>304800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04875" y="4191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123825</xdr:colOff>
      <xdr:row>2</xdr:row>
      <xdr:rowOff>0</xdr:rowOff>
    </xdr:from>
    <xdr:to>
      <xdr:col>20</xdr:col>
      <xdr:colOff>190500</xdr:colOff>
      <xdr:row>2</xdr:row>
      <xdr:rowOff>0</xdr:rowOff>
    </xdr:to>
    <xdr:sp>
      <xdr:nvSpPr>
        <xdr:cNvPr id="2" name="Line 3"/>
        <xdr:cNvSpPr>
          <a:spLocks/>
        </xdr:cNvSpPr>
      </xdr:nvSpPr>
      <xdr:spPr>
        <a:xfrm>
          <a:off x="6534150" y="41910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200025</xdr:rowOff>
    </xdr:from>
    <xdr:to>
      <xdr:col>3</xdr:col>
      <xdr:colOff>123825</xdr:colOff>
      <xdr:row>1</xdr:row>
      <xdr:rowOff>200025</xdr:rowOff>
    </xdr:to>
    <xdr:sp>
      <xdr:nvSpPr>
        <xdr:cNvPr id="1" name="Line 1"/>
        <xdr:cNvSpPr>
          <a:spLocks/>
        </xdr:cNvSpPr>
      </xdr:nvSpPr>
      <xdr:spPr>
        <a:xfrm>
          <a:off x="847725" y="4095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190500</xdr:colOff>
      <xdr:row>2</xdr:row>
      <xdr:rowOff>9525</xdr:rowOff>
    </xdr:from>
    <xdr:to>
      <xdr:col>18</xdr:col>
      <xdr:colOff>333375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5324475" y="428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A18" sqref="A18:IV32"/>
    </sheetView>
  </sheetViews>
  <sheetFormatPr defaultColWidth="9.00390625" defaultRowHeight="15.75"/>
  <cols>
    <col min="1" max="1" width="3.625" style="86" customWidth="1"/>
    <col min="2" max="2" width="16.125" style="87" customWidth="1"/>
    <col min="3" max="3" width="10.625" style="87" customWidth="1"/>
    <col min="4" max="4" width="4.50390625" style="86" customWidth="1"/>
    <col min="5" max="5" width="7.50390625" style="87" customWidth="1"/>
    <col min="6" max="6" width="9.125" style="87" bestFit="1" customWidth="1"/>
    <col min="7" max="8" width="3.875" style="86" customWidth="1"/>
    <col min="9" max="9" width="8.875" style="88" customWidth="1"/>
    <col min="10" max="10" width="5.375" style="88" customWidth="1"/>
    <col min="11" max="11" width="7.625" style="88" customWidth="1"/>
    <col min="12" max="12" width="5.00390625" style="88" customWidth="1"/>
    <col min="13" max="16" width="5.00390625" style="86" customWidth="1"/>
    <col min="17" max="17" width="20.375" style="87" customWidth="1"/>
    <col min="18" max="18" width="6.125" style="87" customWidth="1"/>
    <col min="19" max="19" width="9.00390625" style="87" customWidth="1"/>
    <col min="20" max="20" width="8.375" style="87" bestFit="1" customWidth="1"/>
    <col min="21" max="16384" width="9.00390625" style="87" customWidth="1"/>
  </cols>
  <sheetData>
    <row r="1" spans="1:3" ht="12.75">
      <c r="A1" s="106" t="s">
        <v>120</v>
      </c>
      <c r="B1" s="106"/>
      <c r="C1" s="106"/>
    </row>
    <row r="2" spans="1:3" ht="12.75">
      <c r="A2" s="106" t="s">
        <v>121</v>
      </c>
      <c r="B2" s="106"/>
      <c r="C2" s="106"/>
    </row>
    <row r="4" spans="1:18" ht="18.75">
      <c r="A4" s="107" t="s">
        <v>100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</row>
    <row r="5" spans="1:18" ht="18.75">
      <c r="A5" s="107" t="s">
        <v>101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</row>
    <row r="7" spans="1:18" ht="66.75" customHeight="1">
      <c r="A7" s="108" t="s">
        <v>2</v>
      </c>
      <c r="B7" s="108" t="s">
        <v>3</v>
      </c>
      <c r="C7" s="108" t="s">
        <v>102</v>
      </c>
      <c r="D7" s="104" t="s">
        <v>103</v>
      </c>
      <c r="E7" s="104" t="s">
        <v>104</v>
      </c>
      <c r="F7" s="104" t="s">
        <v>105</v>
      </c>
      <c r="G7" s="104" t="s">
        <v>106</v>
      </c>
      <c r="H7" s="104"/>
      <c r="I7" s="105" t="s">
        <v>107</v>
      </c>
      <c r="J7" s="105"/>
      <c r="K7" s="105"/>
      <c r="L7" s="105"/>
      <c r="M7" s="104" t="s">
        <v>108</v>
      </c>
      <c r="N7" s="104"/>
      <c r="O7" s="104"/>
      <c r="P7" s="104"/>
      <c r="Q7" s="104" t="s">
        <v>109</v>
      </c>
      <c r="R7" s="104" t="s">
        <v>110</v>
      </c>
    </row>
    <row r="8" spans="1:18" ht="67.5" customHeight="1">
      <c r="A8" s="108"/>
      <c r="B8" s="108"/>
      <c r="C8" s="108"/>
      <c r="D8" s="108"/>
      <c r="E8" s="104"/>
      <c r="F8" s="104"/>
      <c r="G8" s="89" t="s">
        <v>63</v>
      </c>
      <c r="H8" s="89" t="s">
        <v>111</v>
      </c>
      <c r="I8" s="91" t="s">
        <v>112</v>
      </c>
      <c r="J8" s="91" t="s">
        <v>113</v>
      </c>
      <c r="K8" s="91" t="s">
        <v>114</v>
      </c>
      <c r="L8" s="91" t="s">
        <v>115</v>
      </c>
      <c r="M8" s="90" t="s">
        <v>21</v>
      </c>
      <c r="N8" s="90" t="s">
        <v>116</v>
      </c>
      <c r="O8" s="90" t="s">
        <v>117</v>
      </c>
      <c r="P8" s="90" t="s">
        <v>118</v>
      </c>
      <c r="Q8" s="104"/>
      <c r="R8" s="104"/>
    </row>
    <row r="9" spans="1:18" s="97" customFormat="1" ht="33" customHeight="1">
      <c r="A9" s="92">
        <v>1</v>
      </c>
      <c r="B9" s="93" t="s">
        <v>130</v>
      </c>
      <c r="C9" s="93" t="s">
        <v>131</v>
      </c>
      <c r="D9" s="92" t="s">
        <v>95</v>
      </c>
      <c r="E9" s="93" t="s">
        <v>119</v>
      </c>
      <c r="F9" s="94" t="s">
        <v>69</v>
      </c>
      <c r="G9" s="95"/>
      <c r="H9" s="95">
        <v>51</v>
      </c>
      <c r="I9" s="96">
        <v>30323</v>
      </c>
      <c r="J9" s="92">
        <v>32</v>
      </c>
      <c r="K9" s="96">
        <v>30323</v>
      </c>
      <c r="L9" s="92">
        <v>32</v>
      </c>
      <c r="M9" s="92">
        <v>4.98</v>
      </c>
      <c r="N9" s="92">
        <v>0.35</v>
      </c>
      <c r="O9" s="92">
        <v>29</v>
      </c>
      <c r="P9" s="92">
        <v>6</v>
      </c>
      <c r="Q9" s="102" t="s">
        <v>122</v>
      </c>
      <c r="R9" s="93"/>
    </row>
    <row r="10" spans="1:18" s="97" customFormat="1" ht="18.75" customHeight="1">
      <c r="A10" s="92"/>
      <c r="B10" s="93"/>
      <c r="C10" s="93"/>
      <c r="D10" s="92"/>
      <c r="E10" s="93"/>
      <c r="F10" s="94"/>
      <c r="G10" s="95"/>
      <c r="H10" s="95"/>
      <c r="I10" s="96"/>
      <c r="J10" s="92"/>
      <c r="K10" s="94"/>
      <c r="L10" s="92"/>
      <c r="M10" s="92"/>
      <c r="N10" s="92"/>
      <c r="O10" s="92"/>
      <c r="P10" s="92"/>
      <c r="Q10" s="93"/>
      <c r="R10" s="93"/>
    </row>
    <row r="11" spans="14:18" s="163" customFormat="1" ht="26.25" customHeight="1">
      <c r="N11" s="167"/>
      <c r="O11" s="164" t="s">
        <v>135</v>
      </c>
      <c r="P11" s="164"/>
      <c r="Q11" s="164"/>
      <c r="R11" s="164"/>
    </row>
    <row r="12" spans="1:18" s="163" customFormat="1" ht="19.5" customHeight="1">
      <c r="A12" s="165" t="s">
        <v>137</v>
      </c>
      <c r="B12" s="165"/>
      <c r="C12" s="165"/>
      <c r="D12" s="165"/>
      <c r="E12" s="165" t="s">
        <v>138</v>
      </c>
      <c r="F12" s="165"/>
      <c r="G12" s="165"/>
      <c r="H12" s="165"/>
      <c r="I12" s="165"/>
      <c r="J12" s="165" t="s">
        <v>139</v>
      </c>
      <c r="K12" s="165"/>
      <c r="L12" s="165"/>
      <c r="M12" s="165"/>
      <c r="N12" s="165"/>
      <c r="O12" s="165"/>
      <c r="P12" s="165" t="s">
        <v>123</v>
      </c>
      <c r="Q12" s="165"/>
      <c r="R12" s="165"/>
    </row>
    <row r="13" spans="8:9" ht="36" customHeight="1">
      <c r="H13" s="38"/>
      <c r="I13" s="38"/>
    </row>
    <row r="14" spans="8:9" ht="36" customHeight="1">
      <c r="H14" s="38"/>
      <c r="I14" s="38"/>
    </row>
    <row r="15" spans="8:9" ht="36" customHeight="1">
      <c r="H15" s="38"/>
      <c r="I15" s="38"/>
    </row>
    <row r="16" spans="5:18" s="166" customFormat="1" ht="36" customHeight="1">
      <c r="E16" s="165" t="s">
        <v>140</v>
      </c>
      <c r="F16" s="165"/>
      <c r="G16" s="165"/>
      <c r="H16" s="165"/>
      <c r="I16" s="165"/>
      <c r="J16" s="165" t="s">
        <v>141</v>
      </c>
      <c r="K16" s="165"/>
      <c r="L16" s="165"/>
      <c r="M16" s="165"/>
      <c r="N16" s="165"/>
      <c r="O16" s="165"/>
      <c r="P16" s="165" t="s">
        <v>142</v>
      </c>
      <c r="Q16" s="165"/>
      <c r="R16" s="165"/>
    </row>
    <row r="17" spans="1:16" s="99" customFormat="1" ht="18.75" customHeight="1">
      <c r="A17" s="98"/>
      <c r="D17" s="98"/>
      <c r="G17" s="100"/>
      <c r="H17" s="100"/>
      <c r="I17" s="101"/>
      <c r="J17" s="101"/>
      <c r="K17" s="101"/>
      <c r="L17" s="101"/>
      <c r="M17" s="98"/>
      <c r="N17" s="98"/>
      <c r="O17" s="98"/>
      <c r="P17" s="98"/>
    </row>
  </sheetData>
  <sheetProtection/>
  <mergeCells count="23">
    <mergeCell ref="A12:D12"/>
    <mergeCell ref="E12:I12"/>
    <mergeCell ref="J12:O12"/>
    <mergeCell ref="P12:R12"/>
    <mergeCell ref="E16:I16"/>
    <mergeCell ref="J16:O16"/>
    <mergeCell ref="P16:R16"/>
    <mergeCell ref="B7:B8"/>
    <mergeCell ref="C7:C8"/>
    <mergeCell ref="D7:D8"/>
    <mergeCell ref="E7:E8"/>
    <mergeCell ref="F7:F8"/>
    <mergeCell ref="O11:R11"/>
    <mergeCell ref="G7:H7"/>
    <mergeCell ref="I7:L7"/>
    <mergeCell ref="M7:P7"/>
    <mergeCell ref="Q7:Q8"/>
    <mergeCell ref="R7:R8"/>
    <mergeCell ref="A1:C1"/>
    <mergeCell ref="A2:C2"/>
    <mergeCell ref="A4:R4"/>
    <mergeCell ref="A5:R5"/>
    <mergeCell ref="A7:A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9"/>
  <sheetViews>
    <sheetView zoomScale="85" zoomScaleNormal="85" zoomScalePageLayoutView="0" workbookViewId="0" topLeftCell="A14">
      <selection activeCell="A24" sqref="A24:IV29"/>
    </sheetView>
  </sheetViews>
  <sheetFormatPr defaultColWidth="9.00390625" defaultRowHeight="15.75"/>
  <cols>
    <col min="1" max="1" width="17.25390625" style="0" customWidth="1"/>
    <col min="2" max="2" width="9.125" style="0" customWidth="1"/>
    <col min="3" max="3" width="6.00390625" style="0" customWidth="1"/>
    <col min="4" max="4" width="7.375" style="0" customWidth="1"/>
    <col min="5" max="5" width="6.625" style="0" customWidth="1"/>
    <col min="6" max="6" width="4.00390625" style="0" customWidth="1"/>
    <col min="7" max="7" width="4.50390625" style="0" customWidth="1"/>
    <col min="8" max="8" width="10.375" style="38" customWidth="1"/>
    <col min="9" max="9" width="10.125" style="38" customWidth="1"/>
    <col min="10" max="10" width="5.50390625" style="0" customWidth="1"/>
    <col min="11" max="11" width="5.75390625" style="0" customWidth="1"/>
    <col min="12" max="12" width="7.375" style="0" customWidth="1"/>
    <col min="13" max="13" width="5.50390625" style="0" customWidth="1"/>
    <col min="14" max="14" width="5.375" style="0" customWidth="1"/>
    <col min="15" max="15" width="5.25390625" style="0" customWidth="1"/>
    <col min="16" max="16" width="10.375" style="0" customWidth="1"/>
    <col min="17" max="17" width="11.00390625" style="0" customWidth="1"/>
    <col min="18" max="18" width="11.125" style="0" customWidth="1"/>
    <col min="19" max="19" width="20.125" style="0" customWidth="1"/>
    <col min="20" max="20" width="2.875" style="0" hidden="1" customWidth="1"/>
    <col min="21" max="21" width="0.2421875" style="0" customWidth="1"/>
    <col min="23" max="23" width="18.25390625" style="0" customWidth="1"/>
  </cols>
  <sheetData>
    <row r="1" spans="2:26" ht="16.5">
      <c r="B1" s="119" t="s">
        <v>136</v>
      </c>
      <c r="C1" s="119"/>
      <c r="D1" s="119"/>
      <c r="E1" s="119"/>
      <c r="G1" s="119" t="s">
        <v>0</v>
      </c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"/>
      <c r="S1" s="11"/>
      <c r="T1" s="11"/>
      <c r="U1" s="11"/>
      <c r="V1" s="11"/>
      <c r="W1" s="11"/>
      <c r="X1" s="11"/>
      <c r="Y1" s="11"/>
      <c r="Z1" s="11"/>
    </row>
    <row r="2" spans="2:26" ht="16.5">
      <c r="B2" s="119" t="s">
        <v>126</v>
      </c>
      <c r="C2" s="119"/>
      <c r="D2" s="119"/>
      <c r="E2" s="119"/>
      <c r="G2" s="119" t="s">
        <v>1</v>
      </c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"/>
      <c r="S2" s="11"/>
      <c r="T2" s="11"/>
      <c r="U2" s="11"/>
      <c r="V2" s="11"/>
      <c r="W2" s="11"/>
      <c r="X2" s="11"/>
      <c r="Y2" s="11"/>
      <c r="Z2" s="11"/>
    </row>
    <row r="3" spans="1:9" s="8" customFormat="1" ht="11.25" customHeight="1">
      <c r="A3" s="7" t="s">
        <v>62</v>
      </c>
      <c r="B3" s="7"/>
      <c r="C3" s="7"/>
      <c r="D3" s="7"/>
      <c r="H3" s="37"/>
      <c r="I3" s="37"/>
    </row>
    <row r="4" spans="8:17" s="8" customFormat="1" ht="21" customHeight="1" hidden="1">
      <c r="H4" s="37"/>
      <c r="I4" s="37"/>
      <c r="Q4" s="8" t="s">
        <v>61</v>
      </c>
    </row>
    <row r="5" spans="1:18" s="18" customFormat="1" ht="18.75">
      <c r="A5" s="107" t="s">
        <v>46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</row>
    <row r="6" spans="1:27" s="8" customFormat="1" ht="18.75">
      <c r="A6" s="10"/>
      <c r="B6" s="10"/>
      <c r="C6" s="10"/>
      <c r="D6" s="10"/>
      <c r="E6" s="116" t="s">
        <v>129</v>
      </c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2"/>
      <c r="Q6" s="12"/>
      <c r="R6" s="12"/>
      <c r="S6" s="12"/>
      <c r="T6" s="12"/>
      <c r="U6" s="12"/>
      <c r="V6" s="12"/>
      <c r="W6" s="10"/>
      <c r="X6" s="10"/>
      <c r="Y6" s="10"/>
      <c r="Z6" s="10"/>
      <c r="AA6" s="10"/>
    </row>
    <row r="7" spans="1:27" s="8" customFormat="1" ht="9.75" customHeight="1">
      <c r="A7" s="10"/>
      <c r="B7" s="10"/>
      <c r="C7" s="10"/>
      <c r="D7" s="10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12"/>
      <c r="Q7" s="12"/>
      <c r="R7" s="12"/>
      <c r="S7" s="12"/>
      <c r="T7" s="12"/>
      <c r="U7" s="12"/>
      <c r="V7" s="12"/>
      <c r="W7" s="10"/>
      <c r="X7" s="10"/>
      <c r="Y7" s="10"/>
      <c r="Z7" s="10"/>
      <c r="AA7" s="10"/>
    </row>
    <row r="8" spans="1:18" s="9" customFormat="1" ht="48" customHeight="1">
      <c r="A8" s="117" t="s">
        <v>3</v>
      </c>
      <c r="B8" s="117" t="s">
        <v>4</v>
      </c>
      <c r="C8" s="117" t="s">
        <v>58</v>
      </c>
      <c r="D8" s="117" t="s">
        <v>47</v>
      </c>
      <c r="E8" s="117" t="s">
        <v>48</v>
      </c>
      <c r="F8" s="120" t="s">
        <v>49</v>
      </c>
      <c r="G8" s="120"/>
      <c r="H8" s="120" t="s">
        <v>50</v>
      </c>
      <c r="I8" s="120"/>
      <c r="J8" s="117" t="s">
        <v>51</v>
      </c>
      <c r="K8" s="121" t="s">
        <v>52</v>
      </c>
      <c r="L8" s="122"/>
      <c r="M8" s="122"/>
      <c r="N8" s="122"/>
      <c r="O8" s="122"/>
      <c r="P8" s="117" t="s">
        <v>53</v>
      </c>
      <c r="Q8" s="117" t="s">
        <v>59</v>
      </c>
      <c r="R8" s="117" t="s">
        <v>60</v>
      </c>
    </row>
    <row r="9" spans="1:18" s="9" customFormat="1" ht="89.25" customHeight="1">
      <c r="A9" s="118"/>
      <c r="B9" s="118"/>
      <c r="C9" s="118"/>
      <c r="D9" s="118"/>
      <c r="E9" s="118"/>
      <c r="F9" s="31" t="s">
        <v>54</v>
      </c>
      <c r="G9" s="31" t="s">
        <v>55</v>
      </c>
      <c r="H9" s="33" t="s">
        <v>56</v>
      </c>
      <c r="I9" s="33" t="s">
        <v>57</v>
      </c>
      <c r="J9" s="118"/>
      <c r="K9" s="32" t="s">
        <v>21</v>
      </c>
      <c r="L9" s="32" t="s">
        <v>14</v>
      </c>
      <c r="M9" s="32" t="s">
        <v>70</v>
      </c>
      <c r="N9" s="32" t="s">
        <v>13</v>
      </c>
      <c r="O9" s="32" t="s">
        <v>15</v>
      </c>
      <c r="P9" s="118"/>
      <c r="Q9" s="118"/>
      <c r="R9" s="118"/>
    </row>
    <row r="10" spans="1:31" s="15" customFormat="1" ht="22.5" customHeight="1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7">
        <v>11</v>
      </c>
      <c r="L10" s="17">
        <v>12</v>
      </c>
      <c r="M10" s="17">
        <v>13</v>
      </c>
      <c r="N10" s="17">
        <v>14</v>
      </c>
      <c r="O10" s="17">
        <v>15</v>
      </c>
      <c r="P10" s="17">
        <v>16</v>
      </c>
      <c r="Q10" s="17">
        <v>17</v>
      </c>
      <c r="R10" s="17">
        <v>18</v>
      </c>
      <c r="S10" s="41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1" s="23" customFormat="1" ht="17.25" customHeight="1">
      <c r="A11" s="111" t="s">
        <v>132</v>
      </c>
      <c r="B11" s="110" t="s">
        <v>69</v>
      </c>
      <c r="C11" s="111" t="s">
        <v>95</v>
      </c>
      <c r="D11" s="112" t="s">
        <v>96</v>
      </c>
      <c r="E11" s="111">
        <v>32</v>
      </c>
      <c r="F11" s="113">
        <v>32</v>
      </c>
      <c r="G11" s="113">
        <v>4</v>
      </c>
      <c r="H11" s="157" t="s">
        <v>71</v>
      </c>
      <c r="I11" s="84" t="s">
        <v>99</v>
      </c>
      <c r="J11" s="51">
        <v>2</v>
      </c>
      <c r="K11" s="51">
        <v>4.58</v>
      </c>
      <c r="L11" s="51"/>
      <c r="M11" s="51">
        <v>0.5</v>
      </c>
      <c r="N11" s="51"/>
      <c r="O11" s="51"/>
      <c r="P11" s="52">
        <v>730000</v>
      </c>
      <c r="Q11" s="48">
        <f aca="true" t="shared" si="0" ref="Q11:Q23">(K11+L11+M11+N11+O11)*J11*P11</f>
        <v>7416800</v>
      </c>
      <c r="R11" s="109">
        <f>SUM(Q11:Q23)/60</f>
        <v>7066179.483333333</v>
      </c>
      <c r="S11" s="61"/>
      <c r="T11" s="47">
        <v>12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</row>
    <row r="12" spans="1:31" s="23" customFormat="1" ht="17.25" customHeight="1">
      <c r="A12" s="111"/>
      <c r="B12" s="110"/>
      <c r="C12" s="111"/>
      <c r="D12" s="112"/>
      <c r="E12" s="111"/>
      <c r="F12" s="114"/>
      <c r="G12" s="114"/>
      <c r="H12" s="158">
        <v>40544</v>
      </c>
      <c r="I12" s="85" t="s">
        <v>73</v>
      </c>
      <c r="J12" s="63">
        <v>4</v>
      </c>
      <c r="K12" s="63">
        <v>4.89</v>
      </c>
      <c r="L12" s="63"/>
      <c r="M12" s="63">
        <v>0.5</v>
      </c>
      <c r="N12" s="63"/>
      <c r="O12" s="63"/>
      <c r="P12" s="54">
        <v>730000</v>
      </c>
      <c r="Q12" s="49">
        <f t="shared" si="0"/>
        <v>15738799.999999998</v>
      </c>
      <c r="R12" s="109"/>
      <c r="S12" s="61"/>
      <c r="T12" s="47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</row>
    <row r="13" spans="1:31" s="23" customFormat="1" ht="17.25" customHeight="1">
      <c r="A13" s="111"/>
      <c r="B13" s="110"/>
      <c r="C13" s="111"/>
      <c r="D13" s="111"/>
      <c r="E13" s="111"/>
      <c r="F13" s="114"/>
      <c r="G13" s="114"/>
      <c r="H13" s="159" t="s">
        <v>72</v>
      </c>
      <c r="I13" s="53" t="s">
        <v>94</v>
      </c>
      <c r="J13" s="16">
        <v>12</v>
      </c>
      <c r="K13" s="63">
        <v>4.89</v>
      </c>
      <c r="L13" s="16"/>
      <c r="M13" s="16">
        <v>0.5</v>
      </c>
      <c r="N13" s="16">
        <f>(K13+L13+M13)*26/100</f>
        <v>1.4013999999999998</v>
      </c>
      <c r="O13" s="16"/>
      <c r="P13" s="54">
        <v>830000</v>
      </c>
      <c r="Q13" s="49">
        <f t="shared" si="0"/>
        <v>67642344</v>
      </c>
      <c r="R13" s="109"/>
      <c r="S13" s="61"/>
      <c r="T13" s="47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1:31" s="23" customFormat="1" ht="17.25" customHeight="1">
      <c r="A14" s="111"/>
      <c r="B14" s="110"/>
      <c r="C14" s="111"/>
      <c r="D14" s="111"/>
      <c r="E14" s="111"/>
      <c r="F14" s="114"/>
      <c r="G14" s="114"/>
      <c r="H14" s="159" t="s">
        <v>74</v>
      </c>
      <c r="I14" s="53" t="s">
        <v>93</v>
      </c>
      <c r="J14" s="16">
        <v>1</v>
      </c>
      <c r="K14" s="63">
        <v>4.89</v>
      </c>
      <c r="L14" s="16"/>
      <c r="M14" s="16">
        <v>0.5</v>
      </c>
      <c r="N14" s="16">
        <f>(K14+L14+M14)*26/100</f>
        <v>1.4013999999999998</v>
      </c>
      <c r="O14" s="16"/>
      <c r="P14" s="54">
        <v>1050000</v>
      </c>
      <c r="Q14" s="49">
        <f t="shared" si="0"/>
        <v>7130969.999999999</v>
      </c>
      <c r="R14" s="109"/>
      <c r="S14" s="61"/>
      <c r="T14" s="47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1:31" s="23" customFormat="1" ht="17.25" customHeight="1">
      <c r="A15" s="111"/>
      <c r="B15" s="110"/>
      <c r="C15" s="111"/>
      <c r="D15" s="111"/>
      <c r="E15" s="111"/>
      <c r="F15" s="114"/>
      <c r="G15" s="114"/>
      <c r="H15" s="160" t="s">
        <v>77</v>
      </c>
      <c r="I15" s="19" t="s">
        <v>86</v>
      </c>
      <c r="J15" s="16">
        <v>2</v>
      </c>
      <c r="K15" s="16">
        <v>4.98</v>
      </c>
      <c r="L15" s="16"/>
      <c r="M15" s="16">
        <v>0.5</v>
      </c>
      <c r="N15" s="16">
        <f>(K15+L15+M15)*26/100</f>
        <v>1.4248000000000003</v>
      </c>
      <c r="O15" s="16"/>
      <c r="P15" s="54">
        <v>1050000</v>
      </c>
      <c r="Q15" s="49">
        <f t="shared" si="0"/>
        <v>14500080.000000002</v>
      </c>
      <c r="R15" s="109"/>
      <c r="S15" s="61"/>
      <c r="T15" s="47">
        <v>11</v>
      </c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1:31" s="23" customFormat="1" ht="17.25" customHeight="1">
      <c r="A16" s="111"/>
      <c r="B16" s="110"/>
      <c r="C16" s="111"/>
      <c r="D16" s="111"/>
      <c r="E16" s="111"/>
      <c r="F16" s="114"/>
      <c r="G16" s="114"/>
      <c r="H16" s="160" t="s">
        <v>78</v>
      </c>
      <c r="I16" s="19" t="s">
        <v>76</v>
      </c>
      <c r="J16" s="16">
        <v>11</v>
      </c>
      <c r="K16" s="16">
        <v>4.98</v>
      </c>
      <c r="L16" s="16"/>
      <c r="M16" s="16">
        <v>0.5</v>
      </c>
      <c r="N16" s="16">
        <f>(K16+L16+M16)*27/100</f>
        <v>1.4796</v>
      </c>
      <c r="O16" s="16"/>
      <c r="P16" s="54">
        <v>1050000</v>
      </c>
      <c r="Q16" s="49">
        <f t="shared" si="0"/>
        <v>80383380</v>
      </c>
      <c r="R16" s="109"/>
      <c r="S16" s="61"/>
      <c r="T16" s="47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spans="1:31" s="23" customFormat="1" ht="17.25" customHeight="1">
      <c r="A17" s="111"/>
      <c r="B17" s="110"/>
      <c r="C17" s="111"/>
      <c r="D17" s="111"/>
      <c r="E17" s="111"/>
      <c r="F17" s="114"/>
      <c r="G17" s="114"/>
      <c r="H17" s="159" t="s">
        <v>75</v>
      </c>
      <c r="I17" s="53" t="s">
        <v>87</v>
      </c>
      <c r="J17" s="16">
        <v>1</v>
      </c>
      <c r="K17" s="16">
        <v>4.98</v>
      </c>
      <c r="L17" s="16"/>
      <c r="M17" s="16">
        <v>0.5</v>
      </c>
      <c r="N17" s="16">
        <f>(K17+L17+M17)*27/100</f>
        <v>1.4796</v>
      </c>
      <c r="O17" s="16"/>
      <c r="P17" s="54">
        <v>1150000</v>
      </c>
      <c r="Q17" s="49">
        <f t="shared" si="0"/>
        <v>8003540</v>
      </c>
      <c r="R17" s="109"/>
      <c r="S17" s="61"/>
      <c r="T17" s="47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</row>
    <row r="18" spans="1:31" s="23" customFormat="1" ht="17.25" customHeight="1">
      <c r="A18" s="111"/>
      <c r="B18" s="110"/>
      <c r="C18" s="111"/>
      <c r="D18" s="111"/>
      <c r="E18" s="111"/>
      <c r="F18" s="114"/>
      <c r="G18" s="114"/>
      <c r="H18" s="160" t="s">
        <v>79</v>
      </c>
      <c r="I18" s="53" t="s">
        <v>88</v>
      </c>
      <c r="J18" s="16">
        <v>5</v>
      </c>
      <c r="K18" s="19">
        <v>4.98</v>
      </c>
      <c r="L18" s="16"/>
      <c r="M18" s="19">
        <v>0.5</v>
      </c>
      <c r="N18" s="16">
        <f>(K18+L18+M18)*28/100</f>
        <v>1.5344</v>
      </c>
      <c r="O18" s="16"/>
      <c r="P18" s="54">
        <v>1150000</v>
      </c>
      <c r="Q18" s="49">
        <f t="shared" si="0"/>
        <v>40332800</v>
      </c>
      <c r="R18" s="109"/>
      <c r="S18" s="61"/>
      <c r="T18" s="47">
        <v>12</v>
      </c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</row>
    <row r="19" spans="1:31" s="46" customFormat="1" ht="17.25" customHeight="1">
      <c r="A19" s="111"/>
      <c r="B19" s="110"/>
      <c r="C19" s="111"/>
      <c r="D19" s="111"/>
      <c r="E19" s="111"/>
      <c r="F19" s="114"/>
      <c r="G19" s="114"/>
      <c r="H19" s="161" t="s">
        <v>80</v>
      </c>
      <c r="I19" s="19" t="s">
        <v>89</v>
      </c>
      <c r="J19" s="16">
        <v>1</v>
      </c>
      <c r="K19" s="19">
        <v>4.98</v>
      </c>
      <c r="L19" s="16">
        <v>0.25</v>
      </c>
      <c r="M19" s="19">
        <v>0.5</v>
      </c>
      <c r="N19" s="16">
        <f>(K19+L19+M19)*28/100</f>
        <v>1.6044</v>
      </c>
      <c r="O19" s="16"/>
      <c r="P19" s="54">
        <v>1150000</v>
      </c>
      <c r="Q19" s="49">
        <f t="shared" si="0"/>
        <v>8434560</v>
      </c>
      <c r="R19" s="109"/>
      <c r="S19" s="61"/>
      <c r="T19" s="47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spans="1:31" s="46" customFormat="1" ht="17.25" customHeight="1">
      <c r="A20" s="111"/>
      <c r="B20" s="110"/>
      <c r="C20" s="111"/>
      <c r="D20" s="111"/>
      <c r="E20" s="111"/>
      <c r="F20" s="114"/>
      <c r="G20" s="114"/>
      <c r="H20" s="161" t="s">
        <v>81</v>
      </c>
      <c r="I20" s="53" t="s">
        <v>90</v>
      </c>
      <c r="J20" s="16">
        <v>6</v>
      </c>
      <c r="K20" s="19">
        <v>4.98</v>
      </c>
      <c r="L20" s="16">
        <v>0.25</v>
      </c>
      <c r="M20" s="19">
        <v>0.35</v>
      </c>
      <c r="N20" s="16">
        <f>(K20+L20+M20)*28/100</f>
        <v>1.5624</v>
      </c>
      <c r="O20" s="16"/>
      <c r="P20" s="54">
        <v>1150000</v>
      </c>
      <c r="Q20" s="49">
        <f t="shared" si="0"/>
        <v>49282560</v>
      </c>
      <c r="R20" s="109"/>
      <c r="S20" s="61"/>
      <c r="T20" s="47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</row>
    <row r="21" spans="1:31" s="24" customFormat="1" ht="17.25" customHeight="1">
      <c r="A21" s="111"/>
      <c r="B21" s="110"/>
      <c r="C21" s="111"/>
      <c r="D21" s="111"/>
      <c r="E21" s="111"/>
      <c r="F21" s="114"/>
      <c r="G21" s="114"/>
      <c r="H21" s="161" t="s">
        <v>82</v>
      </c>
      <c r="I21" s="55" t="s">
        <v>91</v>
      </c>
      <c r="J21" s="56">
        <v>5</v>
      </c>
      <c r="K21" s="19">
        <v>4.98</v>
      </c>
      <c r="L21" s="16">
        <v>0.25</v>
      </c>
      <c r="M21" s="16">
        <v>0.35</v>
      </c>
      <c r="N21" s="16">
        <f>(K21+L21+M21)*29/100</f>
        <v>1.6181999999999999</v>
      </c>
      <c r="O21" s="19"/>
      <c r="P21" s="54">
        <v>1150000</v>
      </c>
      <c r="Q21" s="49">
        <f t="shared" si="0"/>
        <v>41389650</v>
      </c>
      <c r="R21" s="109"/>
      <c r="S21" s="61"/>
      <c r="T21" s="47">
        <v>5</v>
      </c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1:20" s="42" customFormat="1" ht="17.25" customHeight="1">
      <c r="A22" s="111"/>
      <c r="B22" s="110"/>
      <c r="C22" s="111"/>
      <c r="D22" s="111"/>
      <c r="E22" s="111"/>
      <c r="F22" s="114"/>
      <c r="G22" s="114"/>
      <c r="H22" s="161" t="s">
        <v>83</v>
      </c>
      <c r="I22" s="19" t="s">
        <v>92</v>
      </c>
      <c r="J22" s="56">
        <v>7</v>
      </c>
      <c r="K22" s="19">
        <v>4.98</v>
      </c>
      <c r="L22" s="16">
        <v>0.3</v>
      </c>
      <c r="M22" s="16">
        <v>0.35</v>
      </c>
      <c r="N22" s="16">
        <f>(K22+L22+M22)*29/100</f>
        <v>1.6327</v>
      </c>
      <c r="O22" s="19"/>
      <c r="P22" s="54">
        <v>1150000</v>
      </c>
      <c r="Q22" s="49">
        <f t="shared" si="0"/>
        <v>58464734.99999999</v>
      </c>
      <c r="R22" s="109"/>
      <c r="S22" s="61"/>
      <c r="T22" s="47"/>
    </row>
    <row r="23" spans="1:20" s="42" customFormat="1" ht="17.25" customHeight="1">
      <c r="A23" s="111"/>
      <c r="B23" s="110"/>
      <c r="C23" s="111"/>
      <c r="D23" s="111"/>
      <c r="E23" s="111"/>
      <c r="F23" s="115"/>
      <c r="G23" s="115"/>
      <c r="H23" s="162" t="s">
        <v>84</v>
      </c>
      <c r="I23" s="58" t="s">
        <v>85</v>
      </c>
      <c r="J23" s="59">
        <v>3</v>
      </c>
      <c r="K23" s="30">
        <v>4.98</v>
      </c>
      <c r="L23" s="57">
        <v>0.3</v>
      </c>
      <c r="M23" s="57">
        <v>0.35</v>
      </c>
      <c r="N23" s="57">
        <f>(K23+L23+M23)*30/100</f>
        <v>1.689</v>
      </c>
      <c r="O23" s="30"/>
      <c r="P23" s="60">
        <v>1150000</v>
      </c>
      <c r="Q23" s="50">
        <f t="shared" si="0"/>
        <v>25250550</v>
      </c>
      <c r="R23" s="109"/>
      <c r="S23" s="61"/>
      <c r="T23" s="47"/>
    </row>
    <row r="24" spans="14:18" s="163" customFormat="1" ht="26.25" customHeight="1">
      <c r="N24" s="167"/>
      <c r="O24" s="164" t="s">
        <v>135</v>
      </c>
      <c r="P24" s="164"/>
      <c r="Q24" s="164"/>
      <c r="R24" s="164"/>
    </row>
    <row r="25" spans="1:18" s="163" customFormat="1" ht="19.5" customHeight="1">
      <c r="A25" s="165" t="s">
        <v>137</v>
      </c>
      <c r="B25" s="165"/>
      <c r="C25" s="165"/>
      <c r="D25" s="165"/>
      <c r="E25" s="165" t="s">
        <v>138</v>
      </c>
      <c r="F25" s="165"/>
      <c r="G25" s="165"/>
      <c r="H25" s="165"/>
      <c r="I25" s="165"/>
      <c r="J25" s="165" t="s">
        <v>139</v>
      </c>
      <c r="K25" s="165"/>
      <c r="L25" s="165"/>
      <c r="M25" s="165"/>
      <c r="N25" s="165"/>
      <c r="O25" s="165"/>
      <c r="P25" s="165" t="s">
        <v>123</v>
      </c>
      <c r="Q25" s="165"/>
      <c r="R25" s="165"/>
    </row>
    <row r="26" ht="36" customHeight="1"/>
    <row r="27" ht="36" customHeight="1"/>
    <row r="28" ht="36" customHeight="1"/>
    <row r="29" spans="5:18" s="166" customFormat="1" ht="36" customHeight="1">
      <c r="E29" s="165" t="s">
        <v>140</v>
      </c>
      <c r="F29" s="165"/>
      <c r="G29" s="165"/>
      <c r="H29" s="165"/>
      <c r="I29" s="165"/>
      <c r="J29" s="165" t="s">
        <v>141</v>
      </c>
      <c r="K29" s="165"/>
      <c r="L29" s="165"/>
      <c r="M29" s="165"/>
      <c r="N29" s="165"/>
      <c r="O29" s="165"/>
      <c r="P29" s="165" t="s">
        <v>142</v>
      </c>
      <c r="Q29" s="165"/>
      <c r="R29" s="165"/>
    </row>
  </sheetData>
  <sheetProtection/>
  <mergeCells count="34">
    <mergeCell ref="E29:I29"/>
    <mergeCell ref="P29:R29"/>
    <mergeCell ref="J25:O25"/>
    <mergeCell ref="J29:O29"/>
    <mergeCell ref="A25:D25"/>
    <mergeCell ref="E25:I25"/>
    <mergeCell ref="P25:R25"/>
    <mergeCell ref="O24:R24"/>
    <mergeCell ref="B1:E1"/>
    <mergeCell ref="B2:E2"/>
    <mergeCell ref="G1:Q1"/>
    <mergeCell ref="G2:Q2"/>
    <mergeCell ref="R8:R9"/>
    <mergeCell ref="F8:G8"/>
    <mergeCell ref="H8:I8"/>
    <mergeCell ref="K8:O8"/>
    <mergeCell ref="Q8:Q9"/>
    <mergeCell ref="J8:J9"/>
    <mergeCell ref="A5:R5"/>
    <mergeCell ref="E6:O6"/>
    <mergeCell ref="A8:A9"/>
    <mergeCell ref="B8:B9"/>
    <mergeCell ref="C8:C9"/>
    <mergeCell ref="D8:D9"/>
    <mergeCell ref="E8:E9"/>
    <mergeCell ref="P8:P9"/>
    <mergeCell ref="R11:R23"/>
    <mergeCell ref="B11:B23"/>
    <mergeCell ref="C11:C23"/>
    <mergeCell ref="D11:D23"/>
    <mergeCell ref="G11:G23"/>
    <mergeCell ref="A11:A23"/>
    <mergeCell ref="E11:E23"/>
    <mergeCell ref="F11:F23"/>
  </mergeCells>
  <printOptions/>
  <pageMargins left="0.24" right="0.16" top="0.33" bottom="0.37" header="0.31" footer="0.31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V30"/>
  <sheetViews>
    <sheetView zoomScalePageLayoutView="0" workbookViewId="0" topLeftCell="A13">
      <selection activeCell="A14" sqref="A14:IV19"/>
    </sheetView>
  </sheetViews>
  <sheetFormatPr defaultColWidth="9.00390625" defaultRowHeight="15.75"/>
  <cols>
    <col min="1" max="1" width="2.875" style="0" customWidth="1"/>
    <col min="2" max="2" width="14.125" style="0" customWidth="1"/>
    <col min="3" max="3" width="8.625" style="0" customWidth="1"/>
    <col min="4" max="4" width="4.875" style="0" customWidth="1"/>
    <col min="5" max="5" width="7.375" style="0" customWidth="1"/>
    <col min="6" max="6" width="4.75390625" style="0" customWidth="1"/>
    <col min="7" max="7" width="5.75390625" style="0" customWidth="1"/>
    <col min="8" max="8" width="4.00390625" style="0" customWidth="1"/>
    <col min="9" max="9" width="5.75390625" style="0" customWidth="1"/>
    <col min="10" max="10" width="4.25390625" style="0" customWidth="1"/>
    <col min="11" max="11" width="6.375" style="0" customWidth="1"/>
    <col min="12" max="12" width="4.75390625" style="0" customWidth="1"/>
    <col min="13" max="13" width="5.50390625" style="0" customWidth="1"/>
    <col min="14" max="14" width="2.75390625" style="0" customWidth="1"/>
    <col min="15" max="15" width="2.375" style="0" customWidth="1"/>
    <col min="16" max="16" width="5.00390625" style="0" customWidth="1"/>
    <col min="17" max="17" width="7.50390625" style="0" customWidth="1"/>
    <col min="18" max="18" width="8.125" style="0" customWidth="1"/>
    <col min="19" max="19" width="6.125" style="0" customWidth="1"/>
    <col min="20" max="20" width="2.75390625" style="0" customWidth="1"/>
    <col min="21" max="21" width="5.75390625" style="0" customWidth="1"/>
    <col min="22" max="22" width="5.875" style="0" customWidth="1"/>
    <col min="23" max="23" width="8.50390625" style="0" customWidth="1"/>
    <col min="24" max="24" width="8.375" style="0" customWidth="1"/>
    <col min="25" max="26" width="6.625" style="0" customWidth="1"/>
    <col min="27" max="27" width="4.875" style="0" customWidth="1"/>
    <col min="28" max="100" width="9.00390625" style="70" customWidth="1"/>
  </cols>
  <sheetData>
    <row r="1" spans="2:26" ht="16.5">
      <c r="B1" s="119" t="s">
        <v>120</v>
      </c>
      <c r="C1" s="119"/>
      <c r="D1" s="119"/>
      <c r="E1" s="119"/>
      <c r="G1" s="119" t="s">
        <v>0</v>
      </c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2:26" ht="16.5">
      <c r="B2" s="119" t="s">
        <v>128</v>
      </c>
      <c r="C2" s="119"/>
      <c r="D2" s="119"/>
      <c r="E2" s="119"/>
      <c r="G2" s="119" t="s">
        <v>1</v>
      </c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</row>
    <row r="4" spans="1:100" s="8" customFormat="1" ht="18.75">
      <c r="A4" s="143" t="s">
        <v>8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</row>
    <row r="5" spans="1:100" s="8" customFormat="1" ht="18.75">
      <c r="A5" s="143" t="s">
        <v>134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</row>
    <row r="6" spans="1:100" s="8" customFormat="1" ht="18.75">
      <c r="A6" s="10"/>
      <c r="B6" s="10"/>
      <c r="C6" s="10"/>
      <c r="D6" s="10"/>
      <c r="E6" s="116" t="s">
        <v>127</v>
      </c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0"/>
      <c r="X6" s="10"/>
      <c r="Y6" s="10"/>
      <c r="Z6" s="10"/>
      <c r="AA6" s="10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</row>
    <row r="7" spans="1:27" ht="17.25" customHeight="1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</row>
    <row r="8" spans="1:100" s="26" customFormat="1" ht="52.5" customHeight="1">
      <c r="A8" s="142" t="s">
        <v>2</v>
      </c>
      <c r="B8" s="142" t="s">
        <v>3</v>
      </c>
      <c r="C8" s="142" t="s">
        <v>4</v>
      </c>
      <c r="D8" s="142" t="s">
        <v>9</v>
      </c>
      <c r="E8" s="142" t="s">
        <v>10</v>
      </c>
      <c r="F8" s="142" t="s">
        <v>11</v>
      </c>
      <c r="G8" s="142"/>
      <c r="H8" s="142" t="s">
        <v>12</v>
      </c>
      <c r="I8" s="142"/>
      <c r="J8" s="142" t="s">
        <v>13</v>
      </c>
      <c r="K8" s="142"/>
      <c r="L8" s="142" t="s">
        <v>14</v>
      </c>
      <c r="M8" s="142"/>
      <c r="N8" s="142" t="s">
        <v>15</v>
      </c>
      <c r="O8" s="142"/>
      <c r="P8" s="142" t="s">
        <v>16</v>
      </c>
      <c r="Q8" s="142"/>
      <c r="R8" s="142" t="s">
        <v>17</v>
      </c>
      <c r="S8" s="142" t="s">
        <v>18</v>
      </c>
      <c r="T8" s="142"/>
      <c r="U8" s="142" t="s">
        <v>6</v>
      </c>
      <c r="V8" s="142" t="s">
        <v>5</v>
      </c>
      <c r="W8" s="142" t="s">
        <v>19</v>
      </c>
      <c r="X8" s="142"/>
      <c r="Y8" s="142"/>
      <c r="Z8" s="142"/>
      <c r="AA8" s="142" t="s">
        <v>20</v>
      </c>
      <c r="AB8" s="72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</row>
    <row r="9" spans="1:100" s="26" customFormat="1" ht="66" customHeight="1">
      <c r="A9" s="142"/>
      <c r="B9" s="142"/>
      <c r="C9" s="142"/>
      <c r="D9" s="142"/>
      <c r="E9" s="142"/>
      <c r="F9" s="27" t="s">
        <v>21</v>
      </c>
      <c r="G9" s="27" t="s">
        <v>22</v>
      </c>
      <c r="H9" s="27" t="s">
        <v>23</v>
      </c>
      <c r="I9" s="27" t="s">
        <v>22</v>
      </c>
      <c r="J9" s="27" t="s">
        <v>24</v>
      </c>
      <c r="K9" s="27" t="s">
        <v>22</v>
      </c>
      <c r="L9" s="27" t="s">
        <v>24</v>
      </c>
      <c r="M9" s="27" t="s">
        <v>22</v>
      </c>
      <c r="N9" s="27" t="s">
        <v>23</v>
      </c>
      <c r="O9" s="28" t="s">
        <v>22</v>
      </c>
      <c r="P9" s="27" t="s">
        <v>23</v>
      </c>
      <c r="Q9" s="27" t="s">
        <v>22</v>
      </c>
      <c r="R9" s="142"/>
      <c r="S9" s="27" t="s">
        <v>25</v>
      </c>
      <c r="T9" s="27" t="s">
        <v>68</v>
      </c>
      <c r="U9" s="142"/>
      <c r="V9" s="142"/>
      <c r="W9" s="27" t="s">
        <v>26</v>
      </c>
      <c r="X9" s="27" t="s">
        <v>27</v>
      </c>
      <c r="Y9" s="27" t="s">
        <v>28</v>
      </c>
      <c r="Z9" s="27" t="s">
        <v>29</v>
      </c>
      <c r="AA9" s="142"/>
      <c r="AB9" s="72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</row>
    <row r="10" spans="1:100" s="40" customFormat="1" ht="16.5" customHeight="1">
      <c r="A10" s="39"/>
      <c r="B10" s="39" t="s">
        <v>7</v>
      </c>
      <c r="C10" s="39">
        <v>1</v>
      </c>
      <c r="D10" s="39">
        <v>2</v>
      </c>
      <c r="E10" s="39">
        <v>3</v>
      </c>
      <c r="F10" s="39">
        <v>4</v>
      </c>
      <c r="G10" s="39">
        <v>5</v>
      </c>
      <c r="H10" s="39">
        <v>6</v>
      </c>
      <c r="I10" s="39">
        <v>7</v>
      </c>
      <c r="J10" s="39">
        <v>8</v>
      </c>
      <c r="K10" s="39">
        <v>9</v>
      </c>
      <c r="L10" s="39">
        <v>10</v>
      </c>
      <c r="M10" s="39">
        <v>11</v>
      </c>
      <c r="N10" s="39">
        <v>12</v>
      </c>
      <c r="O10" s="39">
        <v>13</v>
      </c>
      <c r="P10" s="39">
        <v>14</v>
      </c>
      <c r="Q10" s="39">
        <v>15</v>
      </c>
      <c r="R10" s="39">
        <v>16</v>
      </c>
      <c r="S10" s="39">
        <v>17</v>
      </c>
      <c r="T10" s="39">
        <v>18</v>
      </c>
      <c r="U10" s="39">
        <v>19</v>
      </c>
      <c r="V10" s="39">
        <v>20</v>
      </c>
      <c r="W10" s="39">
        <v>21</v>
      </c>
      <c r="X10" s="39">
        <v>22</v>
      </c>
      <c r="Y10" s="39">
        <v>23</v>
      </c>
      <c r="Z10" s="39">
        <v>24</v>
      </c>
      <c r="AA10" s="39">
        <v>25</v>
      </c>
      <c r="AB10" s="74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</row>
    <row r="11" spans="1:100" s="22" customFormat="1" ht="36" customHeight="1">
      <c r="A11" s="127">
        <v>2</v>
      </c>
      <c r="B11" s="127" t="str">
        <f>3!A11</f>
        <v>Nguyễn Thị A …..</v>
      </c>
      <c r="C11" s="129" t="str">
        <f>3!B11</f>
        <v>13/12/1964</v>
      </c>
      <c r="D11" s="127" t="s">
        <v>97</v>
      </c>
      <c r="E11" s="127"/>
      <c r="F11" s="127">
        <f>3!K23</f>
        <v>4.98</v>
      </c>
      <c r="G11" s="131" t="s">
        <v>64</v>
      </c>
      <c r="H11" s="127">
        <f>3!M23</f>
        <v>0.35</v>
      </c>
      <c r="I11" s="131" t="s">
        <v>64</v>
      </c>
      <c r="J11" s="127">
        <f>3!N23</f>
        <v>1.689</v>
      </c>
      <c r="K11" s="131" t="s">
        <v>64</v>
      </c>
      <c r="L11" s="134">
        <f>3!L23</f>
        <v>0.3</v>
      </c>
      <c r="M11" s="131" t="s">
        <v>64</v>
      </c>
      <c r="N11" s="127"/>
      <c r="O11" s="127"/>
      <c r="P11" s="65">
        <f>3!K22+3!L22+3!M22+3!N22</f>
        <v>7.2627</v>
      </c>
      <c r="Q11" s="62" t="s">
        <v>83</v>
      </c>
      <c r="R11" s="136">
        <f>3!R11/1000</f>
        <v>7066.179483333333</v>
      </c>
      <c r="S11" s="127" t="s">
        <v>98</v>
      </c>
      <c r="T11" s="123"/>
      <c r="U11" s="125" t="s">
        <v>64</v>
      </c>
      <c r="V11" s="127" t="str">
        <f>3!D11</f>
        <v>50 tuổi
11 tháng</v>
      </c>
      <c r="W11" s="138">
        <f>X11+Y11+Z11</f>
        <v>164288.6729875</v>
      </c>
      <c r="X11" s="140">
        <f>(3*4)*R11</f>
        <v>84794.1538</v>
      </c>
      <c r="Y11" s="140">
        <f>5*R11</f>
        <v>35330.89741666667</v>
      </c>
      <c r="Z11" s="140">
        <f>12*1/2*R11+1/4*R11</f>
        <v>44163.621770833335</v>
      </c>
      <c r="AA11" s="127" t="s">
        <v>124</v>
      </c>
      <c r="AB11" s="76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</row>
    <row r="12" spans="1:100" s="64" customFormat="1" ht="51" customHeight="1">
      <c r="A12" s="128"/>
      <c r="B12" s="128"/>
      <c r="C12" s="130"/>
      <c r="D12" s="128"/>
      <c r="E12" s="128"/>
      <c r="F12" s="128"/>
      <c r="G12" s="132"/>
      <c r="H12" s="128"/>
      <c r="I12" s="133"/>
      <c r="J12" s="128"/>
      <c r="K12" s="132"/>
      <c r="L12" s="135"/>
      <c r="M12" s="132"/>
      <c r="N12" s="128"/>
      <c r="O12" s="128"/>
      <c r="P12" s="68">
        <f>3!K23+3!L23+3!M23+3!N23</f>
        <v>7.319</v>
      </c>
      <c r="Q12" s="67" t="s">
        <v>84</v>
      </c>
      <c r="R12" s="137"/>
      <c r="S12" s="128"/>
      <c r="T12" s="124"/>
      <c r="U12" s="126"/>
      <c r="V12" s="128"/>
      <c r="W12" s="139"/>
      <c r="X12" s="141"/>
      <c r="Y12" s="141"/>
      <c r="Z12" s="141"/>
      <c r="AA12" s="128"/>
      <c r="AB12" s="76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</row>
    <row r="13" spans="1:100" s="44" customFormat="1" ht="25.5" customHeight="1">
      <c r="A13" s="43"/>
      <c r="B13" s="145" t="s">
        <v>30</v>
      </c>
      <c r="C13" s="145"/>
      <c r="D13" s="145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5"/>
      <c r="X13" s="45"/>
      <c r="Y13" s="45"/>
      <c r="Z13" s="45"/>
      <c r="AA13" s="43"/>
      <c r="AB13" s="78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</row>
    <row r="14" spans="19:27" s="163" customFormat="1" ht="26.25" customHeight="1">
      <c r="S14" s="167"/>
      <c r="V14" s="164" t="s">
        <v>135</v>
      </c>
      <c r="W14" s="164"/>
      <c r="X14" s="164"/>
      <c r="Y14" s="164"/>
      <c r="Z14" s="164"/>
      <c r="AA14" s="164"/>
    </row>
    <row r="15" spans="1:27" s="163" customFormat="1" ht="19.5" customHeight="1">
      <c r="A15" s="165" t="s">
        <v>137</v>
      </c>
      <c r="B15" s="165"/>
      <c r="C15" s="165"/>
      <c r="D15" s="165"/>
      <c r="E15" s="165"/>
      <c r="G15" s="165" t="s">
        <v>138</v>
      </c>
      <c r="H15" s="165"/>
      <c r="I15" s="165"/>
      <c r="J15" s="165"/>
      <c r="K15" s="165"/>
      <c r="L15" s="165"/>
      <c r="N15" s="165" t="s">
        <v>139</v>
      </c>
      <c r="O15" s="165"/>
      <c r="P15" s="165"/>
      <c r="Q15" s="165"/>
      <c r="R15" s="165"/>
      <c r="S15" s="165"/>
      <c r="T15" s="165"/>
      <c r="V15" s="165" t="s">
        <v>123</v>
      </c>
      <c r="W15" s="165"/>
      <c r="X15" s="165"/>
      <c r="Y15" s="165"/>
      <c r="Z15" s="165"/>
      <c r="AA15" s="165"/>
    </row>
    <row r="16" spans="11:100" ht="36" customHeight="1">
      <c r="K16" s="38"/>
      <c r="L16" s="38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</row>
    <row r="17" spans="11:100" ht="36" customHeight="1">
      <c r="K17" s="38"/>
      <c r="L17" s="38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</row>
    <row r="18" spans="11:100" ht="36" customHeight="1">
      <c r="K18" s="38"/>
      <c r="L18" s="3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</row>
    <row r="19" spans="7:27" s="166" customFormat="1" ht="36" customHeight="1">
      <c r="G19" s="165" t="s">
        <v>140</v>
      </c>
      <c r="H19" s="165"/>
      <c r="I19" s="165"/>
      <c r="J19" s="165"/>
      <c r="K19" s="165"/>
      <c r="L19" s="165"/>
      <c r="N19" s="165" t="s">
        <v>141</v>
      </c>
      <c r="O19" s="165"/>
      <c r="P19" s="165"/>
      <c r="Q19" s="165"/>
      <c r="R19" s="165"/>
      <c r="S19" s="165"/>
      <c r="T19" s="165"/>
      <c r="V19" s="165" t="s">
        <v>142</v>
      </c>
      <c r="W19" s="165"/>
      <c r="X19" s="165"/>
      <c r="Y19" s="165"/>
      <c r="Z19" s="165"/>
      <c r="AA19" s="165"/>
    </row>
    <row r="20" s="166" customFormat="1" ht="36" customHeight="1"/>
    <row r="21" spans="1:27" ht="25.5" customHeight="1">
      <c r="A21" s="13"/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" ht="15.75">
      <c r="A22" s="3"/>
      <c r="B22" s="2"/>
    </row>
    <row r="23" ht="15.75">
      <c r="A23" s="4" t="s">
        <v>31</v>
      </c>
    </row>
    <row r="24" ht="15.75">
      <c r="A24" s="1" t="s">
        <v>32</v>
      </c>
    </row>
    <row r="25" ht="15.75">
      <c r="A25" s="1" t="s">
        <v>33</v>
      </c>
    </row>
    <row r="26" ht="15.75">
      <c r="A26" s="1" t="s">
        <v>34</v>
      </c>
    </row>
    <row r="27" ht="15.75">
      <c r="A27" s="1" t="s">
        <v>35</v>
      </c>
    </row>
    <row r="28" ht="15.75">
      <c r="A28" s="1" t="s">
        <v>36</v>
      </c>
    </row>
    <row r="29" ht="15.75">
      <c r="A29" s="1" t="s">
        <v>37</v>
      </c>
    </row>
    <row r="30" ht="15.75">
      <c r="A30" s="1" t="s">
        <v>38</v>
      </c>
    </row>
  </sheetData>
  <sheetProtection/>
  <mergeCells count="59">
    <mergeCell ref="V14:AA14"/>
    <mergeCell ref="V15:AA15"/>
    <mergeCell ref="V19:AA19"/>
    <mergeCell ref="A15:E15"/>
    <mergeCell ref="G15:L15"/>
    <mergeCell ref="G19:L19"/>
    <mergeCell ref="N15:T15"/>
    <mergeCell ref="N19:T19"/>
    <mergeCell ref="F8:G8"/>
    <mergeCell ref="H8:I8"/>
    <mergeCell ref="J8:K8"/>
    <mergeCell ref="B13:D13"/>
    <mergeCell ref="E8:E9"/>
    <mergeCell ref="A7:AA7"/>
    <mergeCell ref="B1:E1"/>
    <mergeCell ref="B2:E2"/>
    <mergeCell ref="G1:Z1"/>
    <mergeCell ref="G2:Z2"/>
    <mergeCell ref="E6:V6"/>
    <mergeCell ref="S8:T8"/>
    <mergeCell ref="U8:U9"/>
    <mergeCell ref="V8:V9"/>
    <mergeCell ref="AA8:AA9"/>
    <mergeCell ref="A4:AA4"/>
    <mergeCell ref="A5:AA5"/>
    <mergeCell ref="D8:D9"/>
    <mergeCell ref="W8:Z8"/>
    <mergeCell ref="L8:M8"/>
    <mergeCell ref="N8:O8"/>
    <mergeCell ref="W11:W12"/>
    <mergeCell ref="X11:X12"/>
    <mergeCell ref="Y11:Y12"/>
    <mergeCell ref="Z11:Z12"/>
    <mergeCell ref="AA11:AA12"/>
    <mergeCell ref="A8:A9"/>
    <mergeCell ref="B8:B9"/>
    <mergeCell ref="C8:C9"/>
    <mergeCell ref="P8:Q8"/>
    <mergeCell ref="R8:R9"/>
    <mergeCell ref="F11:F12"/>
    <mergeCell ref="I11:I12"/>
    <mergeCell ref="J11:J12"/>
    <mergeCell ref="K11:K12"/>
    <mergeCell ref="L11:L12"/>
    <mergeCell ref="S11:S12"/>
    <mergeCell ref="M11:M12"/>
    <mergeCell ref="N11:N12"/>
    <mergeCell ref="O11:O12"/>
    <mergeCell ref="R11:R12"/>
    <mergeCell ref="T11:T12"/>
    <mergeCell ref="U11:U12"/>
    <mergeCell ref="V11:V12"/>
    <mergeCell ref="A11:A12"/>
    <mergeCell ref="B11:B12"/>
    <mergeCell ref="C11:C12"/>
    <mergeCell ref="D11:D12"/>
    <mergeCell ref="G11:G12"/>
    <mergeCell ref="H11:H12"/>
    <mergeCell ref="E11:E12"/>
  </mergeCells>
  <printOptions/>
  <pageMargins left="0.25" right="0.16" top="0.31" bottom="0.2" header="0.33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45"/>
  <sheetViews>
    <sheetView tabSelected="1" zoomScalePageLayoutView="0" workbookViewId="0" topLeftCell="A1">
      <selection activeCell="X16" sqref="X16"/>
    </sheetView>
  </sheetViews>
  <sheetFormatPr defaultColWidth="9.00390625" defaultRowHeight="15.75"/>
  <cols>
    <col min="1" max="1" width="2.25390625" style="0" customWidth="1"/>
    <col min="2" max="2" width="8.75390625" style="0" customWidth="1"/>
    <col min="3" max="3" width="7.50390625" style="0" customWidth="1"/>
    <col min="4" max="4" width="3.25390625" style="0" customWidth="1"/>
    <col min="5" max="5" width="4.25390625" style="0" customWidth="1"/>
    <col min="6" max="6" width="5.875" style="0" customWidth="1"/>
    <col min="7" max="7" width="6.50390625" style="0" customWidth="1"/>
    <col min="8" max="8" width="4.25390625" style="0" customWidth="1"/>
    <col min="9" max="9" width="6.75390625" style="0" customWidth="1"/>
    <col min="10" max="10" width="3.75390625" style="0" customWidth="1"/>
    <col min="11" max="11" width="4.25390625" style="0" customWidth="1"/>
    <col min="12" max="12" width="5.25390625" style="0" customWidth="1"/>
    <col min="13" max="13" width="4.75390625" style="0" customWidth="1"/>
    <col min="14" max="14" width="3.875" style="0" customWidth="1"/>
    <col min="15" max="16" width="4.375" style="0" customWidth="1"/>
    <col min="17" max="17" width="8.00390625" style="0" customWidth="1"/>
    <col min="18" max="18" width="4.75390625" style="0" customWidth="1"/>
    <col min="19" max="19" width="7.375" style="0" customWidth="1"/>
    <col min="20" max="20" width="5.625" style="0" customWidth="1"/>
    <col min="21" max="21" width="5.125" style="0" customWidth="1"/>
    <col min="22" max="22" width="5.00390625" style="0" customWidth="1"/>
    <col min="23" max="23" width="6.875" style="0" customWidth="1"/>
    <col min="24" max="24" width="4.50390625" style="0" customWidth="1"/>
    <col min="25" max="25" width="3.875" style="0" customWidth="1"/>
    <col min="26" max="26" width="4.375" style="0" customWidth="1"/>
    <col min="27" max="27" width="9.375" style="0" customWidth="1"/>
    <col min="28" max="28" width="7.625" style="0" customWidth="1"/>
    <col min="29" max="56" width="9.00390625" style="70" customWidth="1"/>
  </cols>
  <sheetData>
    <row r="1" spans="2:26" ht="16.5">
      <c r="B1" s="103" t="s">
        <v>120</v>
      </c>
      <c r="C1" s="103"/>
      <c r="D1" s="103"/>
      <c r="E1" s="103"/>
      <c r="G1" s="119" t="s">
        <v>0</v>
      </c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2:26" ht="16.5">
      <c r="B2" s="154" t="s">
        <v>126</v>
      </c>
      <c r="C2" s="154"/>
      <c r="D2" s="154"/>
      <c r="E2" s="154"/>
      <c r="G2" s="119" t="s">
        <v>1</v>
      </c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</row>
    <row r="3" spans="1:56" s="5" customFormat="1" ht="15.75">
      <c r="A3" s="5" t="s">
        <v>62</v>
      </c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</row>
    <row r="4" spans="1:56" s="5" customFormat="1" ht="15.75">
      <c r="A4" s="155" t="s">
        <v>40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</row>
    <row r="5" spans="1:56" s="5" customFormat="1" ht="15.75">
      <c r="A5" s="155" t="s">
        <v>133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</row>
    <row r="6" spans="1:56" s="8" customFormat="1" ht="18.75">
      <c r="A6" s="10"/>
      <c r="B6" s="10"/>
      <c r="C6" s="10"/>
      <c r="D6" s="10"/>
      <c r="E6" s="116" t="s">
        <v>125</v>
      </c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0"/>
      <c r="X6" s="10"/>
      <c r="Y6" s="10"/>
      <c r="Z6" s="10"/>
      <c r="AA6" s="10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</row>
    <row r="7" spans="1:56" s="5" customFormat="1" ht="5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</row>
    <row r="8" spans="1:56" s="21" customFormat="1" ht="72" customHeight="1">
      <c r="A8" s="152" t="s">
        <v>2</v>
      </c>
      <c r="B8" s="152" t="s">
        <v>3</v>
      </c>
      <c r="C8" s="152" t="s">
        <v>4</v>
      </c>
      <c r="D8" s="152" t="s">
        <v>9</v>
      </c>
      <c r="E8" s="153" t="s">
        <v>10</v>
      </c>
      <c r="F8" s="152" t="s">
        <v>11</v>
      </c>
      <c r="G8" s="152"/>
      <c r="H8" s="152" t="s">
        <v>12</v>
      </c>
      <c r="I8" s="152"/>
      <c r="J8" s="152" t="s">
        <v>13</v>
      </c>
      <c r="K8" s="152"/>
      <c r="L8" s="152" t="s">
        <v>14</v>
      </c>
      <c r="M8" s="152"/>
      <c r="N8" s="152" t="s">
        <v>15</v>
      </c>
      <c r="O8" s="152"/>
      <c r="P8" s="152" t="s">
        <v>16</v>
      </c>
      <c r="Q8" s="152"/>
      <c r="R8" s="153" t="s">
        <v>39</v>
      </c>
      <c r="S8" s="152" t="s">
        <v>41</v>
      </c>
      <c r="T8" s="152" t="s">
        <v>18</v>
      </c>
      <c r="U8" s="152" t="s">
        <v>5</v>
      </c>
      <c r="V8" s="152" t="s">
        <v>6</v>
      </c>
      <c r="W8" s="152" t="s">
        <v>42</v>
      </c>
      <c r="X8" s="152"/>
      <c r="Y8" s="152"/>
      <c r="Z8" s="152"/>
      <c r="AA8" s="156" t="s">
        <v>66</v>
      </c>
      <c r="AB8" s="156" t="s">
        <v>20</v>
      </c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</row>
    <row r="9" spans="1:56" s="21" customFormat="1" ht="120" customHeight="1">
      <c r="A9" s="152"/>
      <c r="B9" s="152"/>
      <c r="C9" s="152"/>
      <c r="D9" s="152"/>
      <c r="E9" s="153"/>
      <c r="F9" s="20" t="s">
        <v>21</v>
      </c>
      <c r="G9" s="20" t="s">
        <v>22</v>
      </c>
      <c r="H9" s="20" t="s">
        <v>23</v>
      </c>
      <c r="I9" s="20" t="s">
        <v>22</v>
      </c>
      <c r="J9" s="20" t="s">
        <v>24</v>
      </c>
      <c r="K9" s="20" t="s">
        <v>22</v>
      </c>
      <c r="L9" s="20" t="s">
        <v>24</v>
      </c>
      <c r="M9" s="20" t="s">
        <v>22</v>
      </c>
      <c r="N9" s="20" t="s">
        <v>23</v>
      </c>
      <c r="O9" s="20" t="s">
        <v>22</v>
      </c>
      <c r="P9" s="20" t="s">
        <v>23</v>
      </c>
      <c r="Q9" s="20" t="s">
        <v>22</v>
      </c>
      <c r="R9" s="153"/>
      <c r="S9" s="152"/>
      <c r="T9" s="152"/>
      <c r="U9" s="152"/>
      <c r="V9" s="152"/>
      <c r="W9" s="20" t="s">
        <v>65</v>
      </c>
      <c r="X9" s="29" t="s">
        <v>67</v>
      </c>
      <c r="Y9" s="20" t="s">
        <v>43</v>
      </c>
      <c r="Z9" s="20" t="s">
        <v>44</v>
      </c>
      <c r="AA9" s="156"/>
      <c r="AB9" s="156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</row>
    <row r="10" spans="1:56" s="35" customFormat="1" ht="15" customHeight="1">
      <c r="A10" s="34"/>
      <c r="B10" s="34" t="s">
        <v>7</v>
      </c>
      <c r="C10" s="34">
        <v>1</v>
      </c>
      <c r="D10" s="34">
        <v>2</v>
      </c>
      <c r="E10" s="34">
        <v>3</v>
      </c>
      <c r="F10" s="34">
        <v>4</v>
      </c>
      <c r="G10" s="34">
        <v>5</v>
      </c>
      <c r="H10" s="34">
        <v>6</v>
      </c>
      <c r="I10" s="34">
        <v>7</v>
      </c>
      <c r="J10" s="34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  <c r="T10" s="34">
        <v>18</v>
      </c>
      <c r="U10" s="34">
        <v>19</v>
      </c>
      <c r="V10" s="34">
        <v>20</v>
      </c>
      <c r="W10" s="34">
        <v>21</v>
      </c>
      <c r="X10" s="34">
        <v>22</v>
      </c>
      <c r="Y10" s="34">
        <v>23</v>
      </c>
      <c r="Z10" s="34">
        <v>24</v>
      </c>
      <c r="AA10" s="34">
        <v>25</v>
      </c>
      <c r="AB10" s="34">
        <v>26</v>
      </c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</row>
    <row r="11" spans="1:33" ht="24">
      <c r="A11" s="127">
        <v>2</v>
      </c>
      <c r="B11" s="127" t="str">
        <f>1a!B11:B12</f>
        <v>Nguyễn Thị A …..</v>
      </c>
      <c r="C11" s="129" t="str">
        <f>1a!C11:C12</f>
        <v>13/12/1964</v>
      </c>
      <c r="D11" s="127" t="str">
        <f>1a!D11:D12</f>
        <v>ĐH</v>
      </c>
      <c r="E11" s="127"/>
      <c r="F11" s="127">
        <f>1a!F11:F12</f>
        <v>4.98</v>
      </c>
      <c r="G11" s="146" t="str">
        <f>1a!G11:G12</f>
        <v>11/2015</v>
      </c>
      <c r="H11" s="127">
        <f>1a!H11:H12</f>
        <v>0.35</v>
      </c>
      <c r="I11" s="146"/>
      <c r="J11" s="127">
        <f>1a!J11:J12</f>
        <v>1.689</v>
      </c>
      <c r="K11" s="131" t="str">
        <f>1a!K11:K12</f>
        <v>11/2015</v>
      </c>
      <c r="L11" s="134">
        <f>1a!L11:L12</f>
        <v>0.3</v>
      </c>
      <c r="M11" s="148" t="str">
        <f>1a!M11:M12</f>
        <v>11/2015</v>
      </c>
      <c r="N11" s="127">
        <v>1</v>
      </c>
      <c r="O11" s="127"/>
      <c r="P11" s="65">
        <f>1a!P11</f>
        <v>7.2627</v>
      </c>
      <c r="Q11" s="66" t="str">
        <f>1a!Q11</f>
        <v>01/01/2015</v>
      </c>
      <c r="R11" s="136"/>
      <c r="S11" s="136">
        <f>1a!R11:R12</f>
        <v>7066.179483333333</v>
      </c>
      <c r="T11" s="127" t="str">
        <f>1a!S11:S12</f>
        <v>32 năm
4 tháng</v>
      </c>
      <c r="U11" s="127" t="str">
        <f>1a!V11:V12</f>
        <v>50 tuổi
11 tháng</v>
      </c>
      <c r="V11" s="150" t="str">
        <f>1a!U11:U12</f>
        <v>11/2015</v>
      </c>
      <c r="W11" s="138">
        <f>1a!W11:W12</f>
        <v>164288.6729875</v>
      </c>
      <c r="X11" s="136">
        <v>0</v>
      </c>
      <c r="Y11" s="136">
        <v>0</v>
      </c>
      <c r="Z11" s="136">
        <v>0</v>
      </c>
      <c r="AA11" s="140">
        <f>W11</f>
        <v>164288.6729875</v>
      </c>
      <c r="AB11" s="127" t="str">
        <f>1a!AA11:AA12</f>
        <v>Theo điểm e Khoản 1 Điều 6 Nghị định 108</v>
      </c>
      <c r="AD11" s="82"/>
      <c r="AE11" s="83"/>
      <c r="AF11" s="82"/>
      <c r="AG11" s="82"/>
    </row>
    <row r="12" spans="1:33" ht="46.5" customHeight="1">
      <c r="A12" s="128"/>
      <c r="B12" s="128"/>
      <c r="C12" s="130"/>
      <c r="D12" s="128"/>
      <c r="E12" s="128"/>
      <c r="F12" s="128"/>
      <c r="G12" s="147"/>
      <c r="H12" s="128"/>
      <c r="I12" s="147"/>
      <c r="J12" s="128"/>
      <c r="K12" s="128"/>
      <c r="L12" s="135"/>
      <c r="M12" s="149"/>
      <c r="N12" s="128"/>
      <c r="O12" s="128"/>
      <c r="P12" s="68">
        <f>1a!P12</f>
        <v>7.319</v>
      </c>
      <c r="Q12" s="69" t="str">
        <f>1a!Q12</f>
        <v>01/08/2015</v>
      </c>
      <c r="R12" s="137"/>
      <c r="S12" s="137"/>
      <c r="T12" s="128"/>
      <c r="U12" s="128"/>
      <c r="V12" s="151"/>
      <c r="W12" s="139"/>
      <c r="X12" s="137"/>
      <c r="Y12" s="137"/>
      <c r="Z12" s="137"/>
      <c r="AA12" s="141"/>
      <c r="AB12" s="128"/>
      <c r="AD12" s="82"/>
      <c r="AE12" s="83"/>
      <c r="AF12" s="82"/>
      <c r="AG12" s="82"/>
    </row>
    <row r="13" spans="19:27" s="163" customFormat="1" ht="26.25" customHeight="1">
      <c r="S13" s="167"/>
      <c r="V13" s="164" t="s">
        <v>135</v>
      </c>
      <c r="W13" s="164"/>
      <c r="X13" s="164"/>
      <c r="Y13" s="164"/>
      <c r="Z13" s="164"/>
      <c r="AA13" s="164"/>
    </row>
    <row r="14" spans="1:27" s="163" customFormat="1" ht="19.5" customHeight="1">
      <c r="A14" s="165" t="s">
        <v>137</v>
      </c>
      <c r="B14" s="165"/>
      <c r="C14" s="165"/>
      <c r="D14" s="165"/>
      <c r="E14" s="165"/>
      <c r="F14" s="165"/>
      <c r="G14" s="165"/>
      <c r="H14" s="165" t="s">
        <v>138</v>
      </c>
      <c r="I14" s="165"/>
      <c r="J14" s="165"/>
      <c r="K14" s="165"/>
      <c r="L14" s="165"/>
      <c r="M14" s="165"/>
      <c r="N14" s="165" t="s">
        <v>139</v>
      </c>
      <c r="O14" s="165"/>
      <c r="P14" s="165"/>
      <c r="Q14" s="165"/>
      <c r="R14" s="165"/>
      <c r="S14" s="165"/>
      <c r="T14" s="165"/>
      <c r="V14" s="165" t="s">
        <v>123</v>
      </c>
      <c r="W14" s="165"/>
      <c r="X14" s="165"/>
      <c r="Y14" s="165"/>
      <c r="Z14" s="165"/>
      <c r="AA14" s="165"/>
    </row>
    <row r="15" spans="11:56" ht="36" customHeight="1">
      <c r="K15" s="38"/>
      <c r="L15" s="38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</row>
    <row r="16" spans="11:56" ht="36" customHeight="1">
      <c r="K16" s="38"/>
      <c r="L16" s="38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</row>
    <row r="17" spans="11:56" ht="11.25" customHeight="1">
      <c r="K17" s="38"/>
      <c r="L17" s="38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</row>
    <row r="18" spans="8:27" s="166" customFormat="1" ht="36" customHeight="1">
      <c r="H18" s="165" t="s">
        <v>140</v>
      </c>
      <c r="I18" s="165"/>
      <c r="J18" s="165"/>
      <c r="K18" s="165"/>
      <c r="L18" s="165"/>
      <c r="M18" s="165"/>
      <c r="N18" s="165" t="s">
        <v>141</v>
      </c>
      <c r="O18" s="165"/>
      <c r="P18" s="165"/>
      <c r="Q18" s="165"/>
      <c r="R18" s="165"/>
      <c r="S18" s="165"/>
      <c r="T18" s="165"/>
      <c r="V18" s="165" t="s">
        <v>142</v>
      </c>
      <c r="W18" s="165"/>
      <c r="X18" s="165"/>
      <c r="Y18" s="165"/>
      <c r="Z18" s="165"/>
      <c r="AA18" s="165"/>
    </row>
    <row r="19" spans="1:33" ht="18.75">
      <c r="A19" s="1"/>
      <c r="AD19" s="82"/>
      <c r="AE19" s="83"/>
      <c r="AF19" s="82"/>
      <c r="AG19" s="82"/>
    </row>
    <row r="20" spans="1:33" ht="18.75">
      <c r="A20" s="3"/>
      <c r="B20" s="2"/>
      <c r="AD20" s="82"/>
      <c r="AE20" s="82"/>
      <c r="AF20" s="82"/>
      <c r="AG20" s="82"/>
    </row>
    <row r="21" ht="15.75">
      <c r="A21" s="4" t="s">
        <v>31</v>
      </c>
    </row>
    <row r="22" ht="15.75">
      <c r="A22" s="1" t="s">
        <v>45</v>
      </c>
    </row>
    <row r="23" spans="30:32" ht="18.75">
      <c r="AD23" s="83"/>
      <c r="AE23" s="83"/>
      <c r="AF23" s="83"/>
    </row>
    <row r="24" spans="30:32" ht="18.75">
      <c r="AD24" s="83"/>
      <c r="AE24" s="83"/>
      <c r="AF24" s="83"/>
    </row>
    <row r="25" spans="30:32" ht="18.75">
      <c r="AD25" s="83"/>
      <c r="AE25" s="83"/>
      <c r="AF25" s="83"/>
    </row>
    <row r="26" spans="30:32" ht="18.75">
      <c r="AD26" s="83"/>
      <c r="AE26" s="83"/>
      <c r="AF26" s="83"/>
    </row>
    <row r="27" spans="30:32" ht="18.75">
      <c r="AD27" s="83"/>
      <c r="AE27" s="83"/>
      <c r="AF27" s="83"/>
    </row>
    <row r="28" spans="30:32" ht="18.75">
      <c r="AD28" s="83"/>
      <c r="AE28" s="83"/>
      <c r="AF28" s="83"/>
    </row>
    <row r="29" spans="30:32" ht="18.75">
      <c r="AD29" s="83"/>
      <c r="AE29" s="83"/>
      <c r="AF29" s="83"/>
    </row>
    <row r="30" spans="30:32" ht="18.75">
      <c r="AD30" s="83"/>
      <c r="AE30" s="83"/>
      <c r="AF30" s="83"/>
    </row>
    <row r="31" spans="30:32" ht="18.75">
      <c r="AD31" s="83"/>
      <c r="AE31" s="83"/>
      <c r="AF31" s="83"/>
    </row>
    <row r="32" spans="30:32" ht="18.75">
      <c r="AD32" s="83"/>
      <c r="AE32" s="83"/>
      <c r="AF32" s="83"/>
    </row>
    <row r="33" spans="30:32" ht="18.75">
      <c r="AD33" s="83"/>
      <c r="AE33" s="83"/>
      <c r="AF33" s="83"/>
    </row>
    <row r="34" spans="30:32" ht="18.75">
      <c r="AD34" s="83"/>
      <c r="AE34" s="83"/>
      <c r="AF34" s="83"/>
    </row>
    <row r="35" spans="30:32" ht="18.75">
      <c r="AD35" s="83"/>
      <c r="AE35" s="83"/>
      <c r="AF35" s="83"/>
    </row>
    <row r="36" spans="30:32" ht="18.75">
      <c r="AD36" s="83"/>
      <c r="AE36" s="83"/>
      <c r="AF36" s="83"/>
    </row>
    <row r="45" ht="15.75">
      <c r="M45" s="25"/>
    </row>
  </sheetData>
  <sheetProtection/>
  <mergeCells count="59">
    <mergeCell ref="N14:T14"/>
    <mergeCell ref="V14:AA14"/>
    <mergeCell ref="N18:T18"/>
    <mergeCell ref="V18:AA18"/>
    <mergeCell ref="H14:M14"/>
    <mergeCell ref="H18:M18"/>
    <mergeCell ref="A14:G14"/>
    <mergeCell ref="AB8:AB9"/>
    <mergeCell ref="P8:Q8"/>
    <mergeCell ref="S8:S9"/>
    <mergeCell ref="E8:E9"/>
    <mergeCell ref="F8:G8"/>
    <mergeCell ref="H8:I8"/>
    <mergeCell ref="J8:K8"/>
    <mergeCell ref="W8:Z8"/>
    <mergeCell ref="AA8:AA9"/>
    <mergeCell ref="G1:Z1"/>
    <mergeCell ref="G2:Z2"/>
    <mergeCell ref="E6:V6"/>
    <mergeCell ref="B2:E2"/>
    <mergeCell ref="A4:AB4"/>
    <mergeCell ref="A5:AB5"/>
    <mergeCell ref="A8:A9"/>
    <mergeCell ref="R8:R9"/>
    <mergeCell ref="T8:T9"/>
    <mergeCell ref="U8:U9"/>
    <mergeCell ref="V8:V9"/>
    <mergeCell ref="L8:M8"/>
    <mergeCell ref="N8:O8"/>
    <mergeCell ref="B8:B9"/>
    <mergeCell ref="C8:C9"/>
    <mergeCell ref="D8:D9"/>
    <mergeCell ref="X11:X12"/>
    <mergeCell ref="Y11:Y12"/>
    <mergeCell ref="Z11:Z12"/>
    <mergeCell ref="V13:AA13"/>
    <mergeCell ref="G11:G12"/>
    <mergeCell ref="O11:O12"/>
    <mergeCell ref="R11:R12"/>
    <mergeCell ref="S11:S12"/>
    <mergeCell ref="V11:V12"/>
    <mergeCell ref="T11:T12"/>
    <mergeCell ref="U11:U12"/>
    <mergeCell ref="A11:A12"/>
    <mergeCell ref="B11:B12"/>
    <mergeCell ref="C11:C12"/>
    <mergeCell ref="D11:D12"/>
    <mergeCell ref="E11:E12"/>
    <mergeCell ref="F11:F12"/>
    <mergeCell ref="AA11:AA12"/>
    <mergeCell ref="AB11:AB12"/>
    <mergeCell ref="N11:N12"/>
    <mergeCell ref="H11:H12"/>
    <mergeCell ref="I11:I12"/>
    <mergeCell ref="J11:J12"/>
    <mergeCell ref="K11:K12"/>
    <mergeCell ref="L11:L12"/>
    <mergeCell ref="M11:M12"/>
    <mergeCell ref="W11:W12"/>
  </mergeCells>
  <printOptions/>
  <pageMargins left="0.26" right="0.16" top="0.37" bottom="0.2" header="0.21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TOAN THANG</dc:creator>
  <cp:keywords/>
  <dc:description/>
  <cp:lastModifiedBy>VanXuan</cp:lastModifiedBy>
  <cp:lastPrinted>2016-01-18T02:20:28Z</cp:lastPrinted>
  <dcterms:created xsi:type="dcterms:W3CDTF">2015-05-14T01:17:49Z</dcterms:created>
  <dcterms:modified xsi:type="dcterms:W3CDTF">2017-02-07T01:27:12Z</dcterms:modified>
  <cp:category/>
  <cp:version/>
  <cp:contentType/>
  <cp:contentStatus/>
</cp:coreProperties>
</file>